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firstSheet="28" activeTab="36"/>
  </bookViews>
  <sheets>
    <sheet name="всего" sheetId="25" r:id="rId1"/>
    <sheet name="СШ №1" sheetId="2" r:id="rId2"/>
    <sheet name="СШ №2" sheetId="6" r:id="rId3"/>
    <sheet name="СШ №3" sheetId="7" r:id="rId4"/>
    <sheet name="СШ №4" sheetId="8" r:id="rId5"/>
    <sheet name="СШ №5" sheetId="9" r:id="rId6"/>
    <sheet name="СШ №6" sheetId="10" r:id="rId7"/>
    <sheet name="СШ №7" sheetId="11" r:id="rId8"/>
    <sheet name="сш №8+интернат" sheetId="12" r:id="rId9"/>
    <sheet name="Адыр ош" sheetId="17" r:id="rId10"/>
    <sheet name="борис сш" sheetId="18" r:id="rId11"/>
    <sheet name="бесх" sheetId="19" r:id="rId12"/>
    <sheet name="есенг" sheetId="20" r:id="rId13"/>
    <sheet name="марКсш" sheetId="21" r:id="rId14"/>
    <sheet name="мар СШ" sheetId="22" r:id="rId15"/>
    <sheet name="магд" sheetId="26" r:id="rId16"/>
    <sheet name="новос" sheetId="23" r:id="rId17"/>
    <sheet name="ново-мар" sheetId="24" r:id="rId18"/>
    <sheet name="акана курманова" sheetId="27" r:id="rId19"/>
    <sheet name="бастау1" sheetId="28" r:id="rId20"/>
    <sheet name="бастау2)" sheetId="45" r:id="rId21"/>
    <sheet name="попв" sheetId="29" r:id="rId22"/>
    <sheet name="покр" sheetId="30" r:id="rId23"/>
    <sheet name="полт" sheetId="31" r:id="rId24"/>
    <sheet name="радион" sheetId="32" r:id="rId25"/>
    <sheet name="соч" sheetId="33" r:id="rId26"/>
    <sheet name="серг+ишим" sheetId="34" r:id="rId27"/>
    <sheet name="сепе" sheetId="46" r:id="rId28"/>
    <sheet name="сам.ош" sheetId="35" r:id="rId29"/>
    <sheet name="сад.ош" sheetId="36" r:id="rId30"/>
    <sheet name="тимаш" sheetId="37" r:id="rId31"/>
    <sheet name="тельм" sheetId="38" r:id="rId32"/>
    <sheet name="титов" sheetId="39" r:id="rId33"/>
    <sheet name="шуйск" sheetId="40" r:id="rId34"/>
    <sheet name="Вечерняя СШ 6" sheetId="47" r:id="rId35"/>
    <sheet name="ВССО СШ  при ЕЦ" sheetId="48" r:id="rId36"/>
    <sheet name="РОО" sheetId="49" r:id="rId37"/>
    <sheet name="Лист4" sheetId="50" r:id="rId38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25"/>
  <c r="E28" i="29"/>
  <c r="E25"/>
  <c r="E22"/>
  <c r="D22" i="27"/>
  <c r="E32" i="25" l="1"/>
  <c r="E33" l="1"/>
  <c r="E28" i="48" l="1"/>
  <c r="E25"/>
  <c r="E19"/>
  <c r="E15"/>
  <c r="E13" s="1"/>
  <c r="E12" s="1"/>
  <c r="E22"/>
  <c r="E28" i="47"/>
  <c r="E19"/>
  <c r="E15"/>
  <c r="E13" s="1"/>
  <c r="E12" s="1"/>
  <c r="E22"/>
  <c r="E19" i="49"/>
  <c r="E15"/>
  <c r="E13" s="1"/>
  <c r="E28"/>
  <c r="E25"/>
  <c r="E15" i="20" l="1"/>
  <c r="E19" i="10"/>
  <c r="E25" i="38"/>
  <c r="D25"/>
  <c r="E14" i="25"/>
  <c r="E16"/>
  <c r="E17"/>
  <c r="E18"/>
  <c r="E20"/>
  <c r="E21"/>
  <c r="E23"/>
  <c r="E24"/>
  <c r="E26"/>
  <c r="E27"/>
  <c r="E29"/>
  <c r="E30"/>
  <c r="E11"/>
  <c r="E28" i="27"/>
  <c r="E19"/>
  <c r="E28" i="8"/>
  <c r="E28" i="40"/>
  <c r="D28"/>
  <c r="E25"/>
  <c r="E22"/>
  <c r="E19"/>
  <c r="E25" i="39"/>
  <c r="E28"/>
  <c r="E22" l="1"/>
  <c r="E22" i="38"/>
  <c r="E28"/>
  <c r="E19"/>
  <c r="E25" i="37"/>
  <c r="E22"/>
  <c r="E19"/>
  <c r="E28"/>
  <c r="E25" i="36"/>
  <c r="E22"/>
  <c r="E28"/>
  <c r="E19"/>
  <c r="E25" i="35"/>
  <c r="E22"/>
  <c r="E28"/>
  <c r="E19"/>
  <c r="E25" i="46"/>
  <c r="E22"/>
  <c r="E28"/>
  <c r="E19"/>
  <c r="E28" i="34"/>
  <c r="E25"/>
  <c r="E22"/>
  <c r="E19"/>
  <c r="E28" i="33"/>
  <c r="E25"/>
  <c r="E19"/>
  <c r="E22"/>
  <c r="E28" i="32"/>
  <c r="E25"/>
  <c r="E22"/>
  <c r="E19"/>
  <c r="E28" i="31"/>
  <c r="E25"/>
  <c r="E22"/>
  <c r="E19"/>
  <c r="E28" i="30"/>
  <c r="E25"/>
  <c r="E22"/>
  <c r="E19"/>
  <c r="E28" i="45"/>
  <c r="E25"/>
  <c r="E22"/>
  <c r="E19"/>
  <c r="E15" i="28"/>
  <c r="E28"/>
  <c r="E25"/>
  <c r="E19"/>
  <c r="E22"/>
  <c r="E25" i="27" l="1"/>
  <c r="E22"/>
  <c r="E28" i="24" l="1"/>
  <c r="E25"/>
  <c r="E22"/>
  <c r="E19"/>
  <c r="E28" i="23"/>
  <c r="E25"/>
  <c r="E22"/>
  <c r="E19"/>
  <c r="E15" i="26"/>
  <c r="E28"/>
  <c r="E25"/>
  <c r="E22"/>
  <c r="E28" i="22"/>
  <c r="E25"/>
  <c r="E22"/>
  <c r="E19"/>
  <c r="E28" i="21"/>
  <c r="E25"/>
  <c r="E22"/>
  <c r="E19"/>
  <c r="E28" i="20"/>
  <c r="E25"/>
  <c r="E22"/>
  <c r="E19"/>
  <c r="E28" i="19"/>
  <c r="E25"/>
  <c r="E22"/>
  <c r="E19"/>
  <c r="E28" i="18"/>
  <c r="E25"/>
  <c r="E22"/>
  <c r="E19"/>
  <c r="E28" i="17"/>
  <c r="E25"/>
  <c r="E22"/>
  <c r="E19"/>
  <c r="E28" i="12"/>
  <c r="E25"/>
  <c r="E22"/>
  <c r="E19"/>
  <c r="E28" i="11"/>
  <c r="E25"/>
  <c r="E22"/>
  <c r="E19"/>
  <c r="E22" i="10"/>
  <c r="E25"/>
  <c r="E28"/>
  <c r="E22" i="9"/>
  <c r="E25"/>
  <c r="E28"/>
  <c r="E19"/>
  <c r="E25" i="8"/>
  <c r="E22"/>
  <c r="E19"/>
  <c r="E25" i="7"/>
  <c r="E28"/>
  <c r="E22"/>
  <c r="E19"/>
  <c r="E25" i="6"/>
  <c r="E22"/>
  <c r="E28"/>
  <c r="E19"/>
  <c r="E22" i="2"/>
  <c r="E25"/>
  <c r="E28"/>
  <c r="E19"/>
  <c r="D30" i="40"/>
  <c r="D31"/>
  <c r="D32"/>
  <c r="D33"/>
  <c r="D29"/>
  <c r="D25"/>
  <c r="D22"/>
  <c r="D19"/>
  <c r="D26"/>
  <c r="D23"/>
  <c r="D20"/>
  <c r="D17"/>
  <c r="D15"/>
  <c r="D13" s="1"/>
  <c r="D30" i="39"/>
  <c r="D31"/>
  <c r="D32"/>
  <c r="D33"/>
  <c r="D29"/>
  <c r="D28"/>
  <c r="D26"/>
  <c r="D15" s="1"/>
  <c r="D25"/>
  <c r="D23"/>
  <c r="D22"/>
  <c r="D20"/>
  <c r="D30" i="38"/>
  <c r="D31"/>
  <c r="D32"/>
  <c r="D33"/>
  <c r="D29"/>
  <c r="D28"/>
  <c r="D26"/>
  <c r="D23"/>
  <c r="D22"/>
  <c r="D20"/>
  <c r="D19"/>
  <c r="D17"/>
  <c r="D15"/>
  <c r="D13" s="1"/>
  <c r="D30" i="37"/>
  <c r="D31"/>
  <c r="D32"/>
  <c r="D33"/>
  <c r="D29"/>
  <c r="D28"/>
  <c r="D26"/>
  <c r="D25"/>
  <c r="D23"/>
  <c r="D22"/>
  <c r="D20"/>
  <c r="D19"/>
  <c r="D17"/>
  <c r="D15" s="1"/>
  <c r="D30" i="36"/>
  <c r="D31"/>
  <c r="D32"/>
  <c r="D33"/>
  <c r="D29"/>
  <c r="D26"/>
  <c r="D23"/>
  <c r="D20"/>
  <c r="D17"/>
  <c r="D30" i="35"/>
  <c r="D31"/>
  <c r="D32"/>
  <c r="D33"/>
  <c r="D29"/>
  <c r="D28"/>
  <c r="D26"/>
  <c r="D25"/>
  <c r="D23"/>
  <c r="D22"/>
  <c r="D20"/>
  <c r="D19"/>
  <c r="D17"/>
  <c r="D15"/>
  <c r="D13" s="1"/>
  <c r="D30" i="46"/>
  <c r="D31"/>
  <c r="D32"/>
  <c r="D33"/>
  <c r="D29"/>
  <c r="D28"/>
  <c r="D26"/>
  <c r="D25"/>
  <c r="D23"/>
  <c r="D22"/>
  <c r="D20"/>
  <c r="D19"/>
  <c r="D17"/>
  <c r="D15"/>
  <c r="D13" s="1"/>
  <c r="D30" i="34"/>
  <c r="D31"/>
  <c r="D32"/>
  <c r="D33"/>
  <c r="D29"/>
  <c r="D28"/>
  <c r="D26"/>
  <c r="D25"/>
  <c r="D23"/>
  <c r="D15" s="1"/>
  <c r="D22"/>
  <c r="D20"/>
  <c r="D19"/>
  <c r="D17"/>
  <c r="D30" i="33"/>
  <c r="D31"/>
  <c r="D32"/>
  <c r="D33"/>
  <c r="D29"/>
  <c r="D28"/>
  <c r="D26"/>
  <c r="D25"/>
  <c r="D23"/>
  <c r="D15" s="1"/>
  <c r="D22"/>
  <c r="D20"/>
  <c r="D19"/>
  <c r="D17"/>
  <c r="D30" i="32"/>
  <c r="D31"/>
  <c r="D32"/>
  <c r="D33"/>
  <c r="D29"/>
  <c r="D28"/>
  <c r="D26"/>
  <c r="D25"/>
  <c r="D23"/>
  <c r="D22"/>
  <c r="D19"/>
  <c r="D20"/>
  <c r="D17"/>
  <c r="D15" s="1"/>
  <c r="D30" i="31"/>
  <c r="D31"/>
  <c r="D32"/>
  <c r="D33"/>
  <c r="D29"/>
  <c r="D28"/>
  <c r="D26"/>
  <c r="D15" s="1"/>
  <c r="D25"/>
  <c r="D23"/>
  <c r="D22"/>
  <c r="D20"/>
  <c r="D19"/>
  <c r="D17"/>
  <c r="D30" i="30"/>
  <c r="D31"/>
  <c r="D32"/>
  <c r="D33"/>
  <c r="D29"/>
  <c r="D28"/>
  <c r="D26"/>
  <c r="D25"/>
  <c r="D23"/>
  <c r="D22"/>
  <c r="D20"/>
  <c r="D19"/>
  <c r="D17"/>
  <c r="D15"/>
  <c r="D13" s="1"/>
  <c r="D30" i="29"/>
  <c r="D31"/>
  <c r="D32"/>
  <c r="D33"/>
  <c r="D29"/>
  <c r="D28"/>
  <c r="D26"/>
  <c r="D25"/>
  <c r="D23"/>
  <c r="D20"/>
  <c r="D22" s="1"/>
  <c r="D15"/>
  <c r="D30" i="45"/>
  <c r="D31"/>
  <c r="D32"/>
  <c r="D33"/>
  <c r="D29"/>
  <c r="D28"/>
  <c r="D26"/>
  <c r="D15"/>
  <c r="D13" s="1"/>
  <c r="D25"/>
  <c r="D23"/>
  <c r="D22"/>
  <c r="D20"/>
  <c r="D19"/>
  <c r="D17"/>
  <c r="D30" i="28"/>
  <c r="D31"/>
  <c r="D32"/>
  <c r="D33"/>
  <c r="D29"/>
  <c r="D28"/>
  <c r="D26"/>
  <c r="D25"/>
  <c r="D23"/>
  <c r="D22"/>
  <c r="D20"/>
  <c r="D19"/>
  <c r="D17"/>
  <c r="D15" s="1"/>
  <c r="D30" i="27"/>
  <c r="D31"/>
  <c r="D32"/>
  <c r="D33"/>
  <c r="D29"/>
  <c r="D28"/>
  <c r="D26"/>
  <c r="D25"/>
  <c r="D23"/>
  <c r="D20"/>
  <c r="D19"/>
  <c r="D17"/>
  <c r="D15" s="1"/>
  <c r="D30" i="24"/>
  <c r="D31"/>
  <c r="D32"/>
  <c r="D33"/>
  <c r="D29"/>
  <c r="D28"/>
  <c r="D26"/>
  <c r="D25"/>
  <c r="D23"/>
  <c r="D22"/>
  <c r="D20"/>
  <c r="D15" s="1"/>
  <c r="D19"/>
  <c r="D17"/>
  <c r="D30" i="23"/>
  <c r="D31"/>
  <c r="D32"/>
  <c r="D33"/>
  <c r="D29"/>
  <c r="D28"/>
  <c r="D25"/>
  <c r="D22"/>
  <c r="D19"/>
  <c r="D26"/>
  <c r="D23"/>
  <c r="D20"/>
  <c r="D17"/>
  <c r="D15"/>
  <c r="D13" s="1"/>
  <c r="D30" i="26"/>
  <c r="D31"/>
  <c r="D32"/>
  <c r="D33"/>
  <c r="D29"/>
  <c r="D28"/>
  <c r="D26"/>
  <c r="D25"/>
  <c r="D23"/>
  <c r="D22"/>
  <c r="D20"/>
  <c r="D30" i="22"/>
  <c r="D31"/>
  <c r="D32"/>
  <c r="D33"/>
  <c r="D29"/>
  <c r="D28"/>
  <c r="D26"/>
  <c r="D15" s="1"/>
  <c r="D25"/>
  <c r="D23"/>
  <c r="D22"/>
  <c r="D20"/>
  <c r="D19"/>
  <c r="D17"/>
  <c r="D30" i="21"/>
  <c r="D31"/>
  <c r="D32"/>
  <c r="D33"/>
  <c r="D29"/>
  <c r="D28"/>
  <c r="D26"/>
  <c r="D25"/>
  <c r="D23"/>
  <c r="D22"/>
  <c r="D20"/>
  <c r="D15" s="1"/>
  <c r="D19"/>
  <c r="D17"/>
  <c r="D30" i="20"/>
  <c r="D31"/>
  <c r="D32"/>
  <c r="D33"/>
  <c r="D29"/>
  <c r="D28"/>
  <c r="D26"/>
  <c r="D25"/>
  <c r="D23"/>
  <c r="D22"/>
  <c r="D20"/>
  <c r="D19"/>
  <c r="D17"/>
  <c r="D15"/>
  <c r="D30" i="19"/>
  <c r="D31"/>
  <c r="D32"/>
  <c r="D33"/>
  <c r="D29"/>
  <c r="D28"/>
  <c r="D26"/>
  <c r="D25"/>
  <c r="D23"/>
  <c r="D22"/>
  <c r="D20"/>
  <c r="D15" s="1"/>
  <c r="D19"/>
  <c r="D17"/>
  <c r="D30" i="18"/>
  <c r="D31"/>
  <c r="D32"/>
  <c r="D33"/>
  <c r="D29"/>
  <c r="D28"/>
  <c r="D26"/>
  <c r="D25"/>
  <c r="D23"/>
  <c r="D15" s="1"/>
  <c r="D22"/>
  <c r="D20"/>
  <c r="D19"/>
  <c r="D17"/>
  <c r="D30" i="17"/>
  <c r="D31"/>
  <c r="D32"/>
  <c r="D33"/>
  <c r="D29"/>
  <c r="D28"/>
  <c r="D26"/>
  <c r="D25"/>
  <c r="D23"/>
  <c r="D22"/>
  <c r="D20"/>
  <c r="D19"/>
  <c r="D17"/>
  <c r="D13"/>
  <c r="D15"/>
  <c r="D15" i="12"/>
  <c r="D30"/>
  <c r="D31"/>
  <c r="D32"/>
  <c r="D33"/>
  <c r="D29"/>
  <c r="D13"/>
  <c r="D28"/>
  <c r="D26"/>
  <c r="D25"/>
  <c r="D23"/>
  <c r="D22"/>
  <c r="D20"/>
  <c r="D19"/>
  <c r="D17"/>
  <c r="D15" i="36" l="1"/>
  <c r="D13" s="1"/>
  <c r="E19" i="25"/>
  <c r="E28"/>
  <c r="E22"/>
  <c r="E25"/>
  <c r="D13" i="39"/>
  <c r="D13" i="37"/>
  <c r="D13" i="34"/>
  <c r="D13" i="33"/>
  <c r="D13" i="32"/>
  <c r="D13" i="31"/>
  <c r="D13" i="29"/>
  <c r="D13" i="28"/>
  <c r="D13" i="27"/>
  <c r="D13" i="24"/>
  <c r="D13" i="22"/>
  <c r="D13" i="21"/>
  <c r="D13" i="20"/>
  <c r="D13" i="19"/>
  <c r="D13" i="18"/>
  <c r="D13" i="11"/>
  <c r="D30"/>
  <c r="D31"/>
  <c r="D32"/>
  <c r="D33"/>
  <c r="D29"/>
  <c r="D28"/>
  <c r="D26"/>
  <c r="D25"/>
  <c r="D23"/>
  <c r="D22"/>
  <c r="D20"/>
  <c r="D15" s="1"/>
  <c r="D19"/>
  <c r="D17"/>
  <c r="D12" i="10"/>
  <c r="D13"/>
  <c r="D30"/>
  <c r="D31"/>
  <c r="D32"/>
  <c r="D33"/>
  <c r="D29"/>
  <c r="D28"/>
  <c r="D26"/>
  <c r="D25"/>
  <c r="D23"/>
  <c r="D22"/>
  <c r="D20"/>
  <c r="D19"/>
  <c r="D17"/>
  <c r="D12" i="9"/>
  <c r="D13"/>
  <c r="D30"/>
  <c r="D31"/>
  <c r="D32"/>
  <c r="D33"/>
  <c r="D29"/>
  <c r="D28"/>
  <c r="D25"/>
  <c r="D22"/>
  <c r="D19"/>
  <c r="D13" i="8"/>
  <c r="D28"/>
  <c r="D26"/>
  <c r="D25"/>
  <c r="D23"/>
  <c r="D22"/>
  <c r="D20"/>
  <c r="D19"/>
  <c r="D17"/>
  <c r="D30"/>
  <c r="D31"/>
  <c r="D32"/>
  <c r="D33"/>
  <c r="D29"/>
  <c r="D15"/>
  <c r="D30" i="7"/>
  <c r="D31"/>
  <c r="D32"/>
  <c r="D33"/>
  <c r="D29"/>
  <c r="D13"/>
  <c r="D28"/>
  <c r="D25"/>
  <c r="D22"/>
  <c r="D19"/>
  <c r="D15"/>
  <c r="D13" i="6"/>
  <c r="D28"/>
  <c r="D25"/>
  <c r="D22"/>
  <c r="D19"/>
  <c r="D15"/>
  <c r="D13" i="2"/>
  <c r="D28"/>
  <c r="D25"/>
  <c r="D22"/>
  <c r="D15"/>
  <c r="D19"/>
  <c r="C15" i="37"/>
  <c r="C15" i="27"/>
  <c r="C13"/>
  <c r="C15" i="24"/>
  <c r="C13"/>
  <c r="C15" i="26"/>
  <c r="C13" s="1"/>
  <c r="C15" i="22"/>
  <c r="C13"/>
  <c r="C15" i="21"/>
  <c r="C13"/>
  <c r="C15" i="20"/>
  <c r="C13"/>
  <c r="C15" i="19"/>
  <c r="C13"/>
  <c r="C15" i="18"/>
  <c r="C13"/>
  <c r="C15" i="17"/>
  <c r="C13"/>
  <c r="C15" i="12"/>
  <c r="C13"/>
  <c r="C15" i="11"/>
  <c r="C13" s="1"/>
  <c r="C15" i="10"/>
  <c r="C13"/>
  <c r="C13" i="9"/>
  <c r="C15"/>
  <c r="C15" i="8"/>
  <c r="D14" i="6"/>
  <c r="D16"/>
  <c r="D18"/>
  <c r="D31"/>
  <c r="C15" i="40"/>
  <c r="C13" s="1"/>
  <c r="C13" i="39"/>
  <c r="C15" i="38"/>
  <c r="C13"/>
  <c r="C13" i="37"/>
  <c r="C15" i="36"/>
  <c r="C13" s="1"/>
  <c r="C15" i="35"/>
  <c r="C13" s="1"/>
  <c r="C15" i="46"/>
  <c r="C13"/>
  <c r="C15" i="34"/>
  <c r="C13"/>
  <c r="C15" i="33"/>
  <c r="C13"/>
  <c r="C15" i="32"/>
  <c r="C13" s="1"/>
  <c r="C13" i="31"/>
  <c r="C15"/>
  <c r="C15" i="30"/>
  <c r="C13" s="1"/>
  <c r="C13" i="29"/>
  <c r="C15"/>
  <c r="C15" i="45"/>
  <c r="C13" s="1"/>
  <c r="C13" i="28"/>
  <c r="C13" i="23"/>
  <c r="C15"/>
  <c r="C22" i="22"/>
  <c r="C19" i="20"/>
  <c r="C12" i="9"/>
  <c r="C22"/>
  <c r="C25"/>
  <c r="C28"/>
  <c r="C13" i="8"/>
  <c r="C12" s="1"/>
  <c r="C19"/>
  <c r="C22"/>
  <c r="C25"/>
  <c r="C28"/>
  <c r="C28" i="7"/>
  <c r="C25"/>
  <c r="C22"/>
  <c r="C19"/>
  <c r="C15"/>
  <c r="C13"/>
  <c r="C12" s="1"/>
  <c r="C28" i="6"/>
  <c r="C25"/>
  <c r="C22"/>
  <c r="C19"/>
  <c r="C15"/>
  <c r="C13" s="1"/>
  <c r="C12" s="1"/>
  <c r="C28" i="2"/>
  <c r="C25"/>
  <c r="C22"/>
  <c r="C19"/>
  <c r="C15"/>
  <c r="C13" s="1"/>
  <c r="C12" s="1"/>
  <c r="C12" i="40" l="1"/>
  <c r="C12" i="39"/>
  <c r="C12" i="38"/>
  <c r="C12" i="37"/>
  <c r="C12" i="36"/>
  <c r="C12" i="35"/>
  <c r="C12" i="46"/>
  <c r="C12" i="34"/>
  <c r="C12" i="33"/>
  <c r="C12" i="32"/>
  <c r="C12" i="31"/>
  <c r="C12" i="30"/>
  <c r="C12" i="29"/>
  <c r="C12" i="45"/>
  <c r="C12" i="28"/>
  <c r="C12" i="27"/>
  <c r="C12" i="24"/>
  <c r="C12" i="23"/>
  <c r="C12" i="26"/>
  <c r="C12" i="22"/>
  <c r="C12" i="21"/>
  <c r="C12" i="20"/>
  <c r="C12" i="19"/>
  <c r="C12" i="18"/>
  <c r="C12" i="17"/>
  <c r="C12" i="11"/>
  <c r="C12" i="10"/>
  <c r="C12" i="12"/>
  <c r="D12" i="6"/>
  <c r="C30" i="25"/>
  <c r="C31"/>
  <c r="C32"/>
  <c r="C33"/>
  <c r="E15" i="40" l="1"/>
  <c r="D14"/>
  <c r="D16"/>
  <c r="D18"/>
  <c r="D12"/>
  <c r="E15" i="39"/>
  <c r="D14"/>
  <c r="D16"/>
  <c r="D17"/>
  <c r="D18"/>
  <c r="D19"/>
  <c r="D12"/>
  <c r="E15" i="37"/>
  <c r="D14"/>
  <c r="D16"/>
  <c r="D18"/>
  <c r="D24"/>
  <c r="D12"/>
  <c r="E15" i="38"/>
  <c r="E13" s="1"/>
  <c r="E12" s="1"/>
  <c r="D14"/>
  <c r="D16"/>
  <c r="D18"/>
  <c r="D12"/>
  <c r="D14" i="33"/>
  <c r="D16"/>
  <c r="D18"/>
  <c r="D12"/>
  <c r="E15" i="34"/>
  <c r="D14"/>
  <c r="D16"/>
  <c r="D18"/>
  <c r="D12"/>
  <c r="E15" i="35"/>
  <c r="D14"/>
  <c r="D16"/>
  <c r="D18"/>
  <c r="D12"/>
  <c r="E15" i="46"/>
  <c r="D14"/>
  <c r="D16"/>
  <c r="D18"/>
  <c r="D27"/>
  <c r="D12"/>
  <c r="E15" i="36"/>
  <c r="E13" s="1"/>
  <c r="E12" s="1"/>
  <c r="D14"/>
  <c r="D16"/>
  <c r="D18"/>
  <c r="D19" s="1"/>
  <c r="D22"/>
  <c r="D25"/>
  <c r="D27"/>
  <c r="D28" s="1"/>
  <c r="D12"/>
  <c r="E15" i="32"/>
  <c r="D14"/>
  <c r="D16"/>
  <c r="D18"/>
  <c r="D12"/>
  <c r="E15" i="29"/>
  <c r="D14"/>
  <c r="D16"/>
  <c r="D17"/>
  <c r="D18"/>
  <c r="D19"/>
  <c r="D12"/>
  <c r="E15" i="30"/>
  <c r="E13" s="1"/>
  <c r="E12" s="1"/>
  <c r="D14"/>
  <c r="D16"/>
  <c r="D18"/>
  <c r="D27"/>
  <c r="D12"/>
  <c r="E15" i="31"/>
  <c r="E13" s="1"/>
  <c r="E12" s="1"/>
  <c r="D14"/>
  <c r="D16"/>
  <c r="D18"/>
  <c r="D12"/>
  <c r="E15" i="24"/>
  <c r="E13" s="1"/>
  <c r="E12" s="1"/>
  <c r="D14"/>
  <c r="D16"/>
  <c r="D18"/>
  <c r="E15" i="23"/>
  <c r="E13" s="1"/>
  <c r="E12" s="1"/>
  <c r="D14"/>
  <c r="D16"/>
  <c r="D18"/>
  <c r="D12"/>
  <c r="D14" i="10"/>
  <c r="D15"/>
  <c r="D16"/>
  <c r="D18"/>
  <c r="D27"/>
  <c r="E15" i="9"/>
  <c r="E13" s="1"/>
  <c r="D14"/>
  <c r="D15"/>
  <c r="D16"/>
  <c r="D18"/>
  <c r="E13" i="35" l="1"/>
  <c r="E12" s="1"/>
  <c r="E13" i="46"/>
  <c r="E12" s="1"/>
  <c r="D12" i="24"/>
  <c r="E15" i="8"/>
  <c r="D16"/>
  <c r="D18"/>
  <c r="E15" i="7"/>
  <c r="E13" s="1"/>
  <c r="E12" s="1"/>
  <c r="D14"/>
  <c r="D16"/>
  <c r="D18"/>
  <c r="D12"/>
  <c r="D14" i="26"/>
  <c r="D16"/>
  <c r="D17"/>
  <c r="D15" s="1"/>
  <c r="D13" s="1"/>
  <c r="D18"/>
  <c r="D19"/>
  <c r="D12"/>
  <c r="E15" i="22"/>
  <c r="E13" s="1"/>
  <c r="E12" s="1"/>
  <c r="D14"/>
  <c r="D16"/>
  <c r="D18"/>
  <c r="E15" i="21"/>
  <c r="E13" s="1"/>
  <c r="E12" s="1"/>
  <c r="D14"/>
  <c r="D16"/>
  <c r="D18"/>
  <c r="E13" i="20"/>
  <c r="E12" s="1"/>
  <c r="D14"/>
  <c r="D16"/>
  <c r="D18"/>
  <c r="E15" i="19"/>
  <c r="E13" s="1"/>
  <c r="E12" s="1"/>
  <c r="D14"/>
  <c r="D16"/>
  <c r="D18"/>
  <c r="D12"/>
  <c r="E15" i="18"/>
  <c r="E13" s="1"/>
  <c r="E12" s="1"/>
  <c r="D14"/>
  <c r="D16"/>
  <c r="D18"/>
  <c r="D12"/>
  <c r="E15" i="45"/>
  <c r="E13" s="1"/>
  <c r="E12" s="1"/>
  <c r="D14"/>
  <c r="D16"/>
  <c r="D18"/>
  <c r="D12"/>
  <c r="D14" i="28"/>
  <c r="D16"/>
  <c r="D18"/>
  <c r="D14" i="17"/>
  <c r="D16"/>
  <c r="D18"/>
  <c r="D12"/>
  <c r="E15" i="27"/>
  <c r="D14"/>
  <c r="D16"/>
  <c r="D18"/>
  <c r="E15" i="12"/>
  <c r="E13" s="1"/>
  <c r="E12" s="1"/>
  <c r="D14"/>
  <c r="D16"/>
  <c r="D18"/>
  <c r="E15" i="11"/>
  <c r="E13" s="1"/>
  <c r="E12" s="1"/>
  <c r="D14"/>
  <c r="D16"/>
  <c r="E15" i="6"/>
  <c r="E13" s="1"/>
  <c r="E12" s="1"/>
  <c r="E15" i="2"/>
  <c r="D31"/>
  <c r="D12"/>
  <c r="E13" l="1"/>
  <c r="E12" s="1"/>
  <c r="E13" i="27"/>
  <c r="E12" s="1"/>
  <c r="D12"/>
  <c r="D12" i="22"/>
  <c r="D12" i="21"/>
  <c r="D12" i="20"/>
  <c r="D12" i="12"/>
  <c r="D12" i="11"/>
  <c r="D12" i="28"/>
  <c r="D12" i="8"/>
  <c r="C28" i="40"/>
  <c r="C25"/>
  <c r="C19"/>
  <c r="C28" i="39"/>
  <c r="C25"/>
  <c r="C22"/>
  <c r="C28" i="38"/>
  <c r="C25"/>
  <c r="C22"/>
  <c r="C19"/>
  <c r="C28" i="37"/>
  <c r="C25"/>
  <c r="C22"/>
  <c r="C19"/>
  <c r="C28" i="36"/>
  <c r="C25"/>
  <c r="C22"/>
  <c r="C19"/>
  <c r="C28" i="35"/>
  <c r="C25"/>
  <c r="C22"/>
  <c r="C19"/>
  <c r="C28" i="46"/>
  <c r="C25"/>
  <c r="C22"/>
  <c r="C19"/>
  <c r="C28" i="34"/>
  <c r="C25"/>
  <c r="C22"/>
  <c r="C19"/>
  <c r="C28" i="33"/>
  <c r="C25"/>
  <c r="C22"/>
  <c r="C19"/>
  <c r="C28" i="32"/>
  <c r="C25"/>
  <c r="C22"/>
  <c r="C19"/>
  <c r="C28" i="31"/>
  <c r="C25"/>
  <c r="C22"/>
  <c r="C19"/>
  <c r="C28" i="30"/>
  <c r="C25"/>
  <c r="C22"/>
  <c r="C19"/>
  <c r="C28" i="29"/>
  <c r="C25"/>
  <c r="C22"/>
  <c r="C28" i="45"/>
  <c r="C25"/>
  <c r="C22"/>
  <c r="C19"/>
  <c r="C28" i="28"/>
  <c r="C25"/>
  <c r="C22"/>
  <c r="C19"/>
  <c r="C28" i="27"/>
  <c r="C25"/>
  <c r="C22"/>
  <c r="C19"/>
  <c r="C28" i="24"/>
  <c r="C25"/>
  <c r="C22"/>
  <c r="C19"/>
  <c r="C28" i="23"/>
  <c r="C25"/>
  <c r="C22"/>
  <c r="C19"/>
  <c r="C28" i="26"/>
  <c r="C25"/>
  <c r="C22"/>
  <c r="C28" i="22"/>
  <c r="C25"/>
  <c r="C19"/>
  <c r="C28" i="21"/>
  <c r="C25"/>
  <c r="C22"/>
  <c r="C19"/>
  <c r="C28" i="20"/>
  <c r="C25"/>
  <c r="C22"/>
  <c r="C28" i="19"/>
  <c r="C25"/>
  <c r="C22"/>
  <c r="C19"/>
  <c r="C28" i="18"/>
  <c r="C25"/>
  <c r="C22"/>
  <c r="C28" i="17"/>
  <c r="C25"/>
  <c r="C22"/>
  <c r="C19"/>
  <c r="C28" i="12"/>
  <c r="C25"/>
  <c r="C22"/>
  <c r="C19"/>
  <c r="C28" i="11"/>
  <c r="C25"/>
  <c r="C19"/>
  <c r="C28" i="10"/>
  <c r="C25"/>
  <c r="C22" i="11" l="1"/>
  <c r="C22" i="10"/>
  <c r="E15" i="33" l="1"/>
  <c r="E15" i="10"/>
  <c r="E15" i="17"/>
  <c r="E15" i="25" l="1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D30"/>
  <c r="D31"/>
  <c r="D32"/>
  <c r="D33"/>
  <c r="D11"/>
  <c r="C11"/>
  <c r="E13" i="40"/>
  <c r="E12" s="1"/>
  <c r="E13" i="37"/>
  <c r="E12" s="1"/>
  <c r="E13" i="34"/>
  <c r="E12" s="1"/>
  <c r="E13" i="33"/>
  <c r="E12" s="1"/>
  <c r="E13" i="32"/>
  <c r="E12" s="1"/>
  <c r="E13" i="29"/>
  <c r="E13" i="28"/>
  <c r="E12" s="1"/>
  <c r="E13" i="26"/>
  <c r="E12" s="1"/>
  <c r="E13" i="17"/>
  <c r="E12" s="1"/>
  <c r="E13" i="10"/>
  <c r="E12" s="1"/>
  <c r="E12" i="9"/>
  <c r="E13" i="8"/>
  <c r="C12" i="25" l="1"/>
  <c r="D12"/>
  <c r="E12" i="8"/>
  <c r="E13" i="39"/>
  <c r="E12" s="1"/>
  <c r="C33" i="40"/>
  <c r="C33" i="39"/>
  <c r="C33" i="34"/>
  <c r="C33" i="32"/>
  <c r="C33" i="29"/>
  <c r="C33" i="26"/>
  <c r="C33" i="19"/>
  <c r="C33" i="17"/>
  <c r="E13" i="25" l="1"/>
  <c r="E12" s="1"/>
</calcChain>
</file>

<file path=xl/sharedStrings.xml><?xml version="1.0" encoding="utf-8"?>
<sst xmlns="http://schemas.openxmlformats.org/spreadsheetml/2006/main" count="2190" uniqueCount="78">
  <si>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</si>
  <si>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</si>
  <si>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</si>
  <si>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</si>
  <si>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</si>
  <si>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</si>
  <si>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</si>
  <si>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</si>
  <si>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</si>
  <si>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</si>
  <si>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</si>
  <si>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</si>
  <si>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</si>
  <si>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</si>
  <si>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</si>
  <si>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</si>
  <si>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</si>
  <si>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</si>
  <si>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</si>
  <si>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</si>
  <si>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</si>
  <si>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</si>
  <si>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</si>
  <si>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</si>
  <si>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</si>
  <si>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</si>
  <si>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</si>
  <si>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</si>
  <si>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КГУ "Средняя школа №1 города Атбасар отдела образования Атбасарского района"</t>
  </si>
  <si>
    <t>Коммунальное государственное учреждение "Средняя школа №2 города Атбасар отдела образования Атбасарского района"</t>
  </si>
  <si>
    <t>КГУ "Средняя школа №3 города Атбасар отдела образования Атбасарского района"</t>
  </si>
  <si>
    <t>КГУ "Средняя школа №4 города Атбасар отдела образования Атбасарского района"</t>
  </si>
  <si>
    <t>КГУ "Средняя школа №5 города Атбасар отдела образования Атбасарского района"</t>
  </si>
  <si>
    <t>КГУ "Казахская средняя школа №7 города Атбасар отдела образования Атбасарского района"</t>
  </si>
  <si>
    <t>Коммунальное государственное учреждение "Средняя школа №6 отдела образования Атбасарского района"</t>
  </si>
  <si>
    <t>КГУ "Средняя школа №8 с пришкольным интернатом города Атбасар отдела образования Атбасарского района"</t>
  </si>
  <si>
    <t>КГУ "Борисовкая средняя школа отдела образования Атбасарского района"</t>
  </si>
  <si>
    <t>КГУ "Бейсхазретская основная школа отдела образования Атбасарского района"</t>
  </si>
  <si>
    <t>КГУ "Есенгельдинская средняя школа отдела образования "</t>
  </si>
  <si>
    <t>КГУ "Адырская основная школа отдела образования Атбасарского района отдела образования Атбасарского района""</t>
  </si>
  <si>
    <t>КГУ "Мариновская казахская средняя школа отдела образования Атбасарского района"</t>
  </si>
  <si>
    <t>КГУ "Мариновская средняя школа отдела образования Атбасарского района"</t>
  </si>
  <si>
    <t>КГУ "Новосельская средняя школа отдела образования Атбасарского района"</t>
  </si>
  <si>
    <t>ГУ "Ново - Мариновская основная школа отдела образования Атбасарского района"</t>
  </si>
  <si>
    <t>КГУ "Средняя школа №1 с.Бастау отдела образования Атбасарского района"</t>
  </si>
  <si>
    <t>КГУ "Средняя школа №2 с.Бастау отдела образования Атбасарского района"</t>
  </si>
  <si>
    <t>КГУ "Поповская начальная школа отдела образования Атбасарского района"</t>
  </si>
  <si>
    <t>КГУ "Покровская средняя школа отдела образования Атбасарского района"</t>
  </si>
  <si>
    <t>КГУ "Полтавская средняя школа отдела образования Атбасарского района"</t>
  </si>
  <si>
    <t>КГУ "Родионовская основная школа отдела образования Атбасарского района"</t>
  </si>
  <si>
    <t>КГУ "Сочинская средняя школа отдела образования Атбасарского района"</t>
  </si>
  <si>
    <t>КГУ "Самарская основная школа отдела образования Атбасарского района"</t>
  </si>
  <si>
    <t>КГУ "Садовая основная школа отдела образования Атбасарского района"</t>
  </si>
  <si>
    <t>КГУ "Тимашевская средняя школа отдела образования Атбасарского района"</t>
  </si>
  <si>
    <t>КГУ "Тельманская средняя школа отдела образования Атбасарского района"</t>
  </si>
  <si>
    <t>КГУ "Титовская начальная  школа отдела образования Атбасарского района"</t>
  </si>
  <si>
    <t>КГУ "Шуйская средняя школа отдела образования Атбасарского района"</t>
  </si>
  <si>
    <t>КГУ "Сергеевская средняя школа отдела образования Атбасарского района"</t>
  </si>
  <si>
    <t>КГУ "Сепеевская средняя школа отдела образования Атбасарского района"</t>
  </si>
  <si>
    <t>3.1. Административный персонал</t>
  </si>
  <si>
    <t>3.2. Основной персонал - учителя</t>
  </si>
  <si>
    <t>КГУ "Средняя школа  с Акана Курманова отдела образования Атбасарского района"</t>
  </si>
  <si>
    <t>КГУ "Магдалиновская начальная школа отдела образования Атбасарского района"</t>
  </si>
  <si>
    <t xml:space="preserve"> </t>
  </si>
  <si>
    <t xml:space="preserve">  </t>
  </si>
  <si>
    <t>2019год</t>
  </si>
  <si>
    <t>план на 1 кв</t>
  </si>
  <si>
    <t>по состоянию на "1" апреля2019 г.</t>
  </si>
  <si>
    <t>КГУ "  средняя школа отдела образования Атбасарского района"</t>
  </si>
  <si>
    <t>КГУ "Вечерняя  средняя школа отдела образования Атбасарского района"</t>
  </si>
  <si>
    <t>КГУ "ВССО СШ отдела образования Атбасарского района"</t>
  </si>
  <si>
    <t xml:space="preserve"> ГУ "    отдел  образования Атбасарского района"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</si>
  <si>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(методисты,педагог-психолог, социальный педагог, вожатый и др.)</t>
    </r>
  </si>
  <si>
    <t>план на 3кв</t>
  </si>
  <si>
    <t>факт за 3 кв</t>
  </si>
  <si>
    <t>по состоянию  по 30 сентября  2019 г.</t>
  </si>
  <si>
    <t>закрыта с 1 сентября 2019 г</t>
  </si>
  <si>
    <t>СВОД  по ГУ Отдел образования Атбасарского района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</si>
</sst>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2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0" fontId="4" fillId="2" borderId="2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164" fontId="2" fillId="2" borderId="0" xfId="0" applyNumberFormat="1" applyFont="1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1" fillId="0" borderId="2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/>
    </xf>
    <xf numFmtId="1" fontId="2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164" fontId="2" fillId="0" borderId="2" xfId="0" applyNumberFormat="1" applyFont="1" applyBorder="1"/>
    <xf numFmtId="164" fontId="2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1" fontId="2" fillId="2" borderId="0" xfId="0" applyNumberFormat="1" applyFont="1" applyFill="1"/>
    <xf numFmtId="1" fontId="1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7" fillId="3" borderId="0" xfId="0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7" fontId="2" fillId="2" borderId="0" xfId="0" applyNumberFormat="1" applyFont="1" applyFill="1"/>
    <xf numFmtId="0" fontId="2" fillId="2" borderId="0" xfId="0" applyFont="1" applyFill="1" applyBorder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opLeftCell="A4" workbookViewId="0">
      <selection activeCell="F4" sqref="F4"/>
    </sheetView>
  </sheetViews>
  <sheetFormatPr defaultColWidth="9.140625" defaultRowHeight="20.25"/>
  <cols>
    <col min="1" max="1" width="67.85546875" style="2" customWidth="1"/>
    <col min="2" max="2" width="9.140625" style="3"/>
    <col min="3" max="3" width="15.42578125" style="34" customWidth="1"/>
    <col min="4" max="4" width="16" style="34" customWidth="1"/>
    <col min="5" max="5" width="14.42578125" style="52" customWidth="1"/>
    <col min="6" max="7" width="12" style="21" customWidth="1"/>
    <col min="8" max="8" width="9.140625" style="2"/>
    <col min="9" max="9" width="13.140625" style="2" customWidth="1"/>
    <col min="10" max="16384" width="9.140625" style="2"/>
  </cols>
  <sheetData>
    <row r="1" spans="1:9">
      <c r="A1" s="58" t="s">
        <v>15</v>
      </c>
      <c r="B1" s="58"/>
      <c r="C1" s="58"/>
      <c r="D1" s="58"/>
      <c r="E1" s="58"/>
    </row>
    <row r="2" spans="1:9">
      <c r="A2" s="58" t="s">
        <v>75</v>
      </c>
      <c r="B2" s="58"/>
      <c r="C2" s="58"/>
      <c r="D2" s="58"/>
      <c r="E2" s="58"/>
    </row>
    <row r="3" spans="1:9">
      <c r="A3" s="1"/>
    </row>
    <row r="4" spans="1:9">
      <c r="A4" s="59" t="s">
        <v>77</v>
      </c>
      <c r="B4" s="59"/>
      <c r="C4" s="59"/>
      <c r="D4" s="59"/>
      <c r="E4" s="59"/>
    </row>
    <row r="5" spans="1:9" ht="15.75" customHeight="1">
      <c r="A5" s="60" t="s">
        <v>16</v>
      </c>
      <c r="B5" s="60"/>
      <c r="C5" s="60"/>
      <c r="D5" s="60"/>
      <c r="E5" s="60"/>
    </row>
    <row r="6" spans="1:9">
      <c r="A6" s="4"/>
    </row>
    <row r="7" spans="1:9">
      <c r="A7" s="13" t="s">
        <v>17</v>
      </c>
    </row>
    <row r="8" spans="1:9">
      <c r="A8" s="1"/>
    </row>
    <row r="9" spans="1:9">
      <c r="A9" s="61" t="s">
        <v>27</v>
      </c>
      <c r="B9" s="62" t="s">
        <v>18</v>
      </c>
      <c r="C9" s="63" t="s">
        <v>65</v>
      </c>
      <c r="D9" s="63"/>
      <c r="E9" s="63"/>
    </row>
    <row r="10" spans="1:9" ht="40.5">
      <c r="A10" s="61"/>
      <c r="B10" s="62"/>
      <c r="C10" s="35" t="s">
        <v>19</v>
      </c>
      <c r="D10" s="35" t="s">
        <v>73</v>
      </c>
      <c r="E10" s="53" t="s">
        <v>74</v>
      </c>
    </row>
    <row r="11" spans="1:9">
      <c r="A11" s="5" t="s">
        <v>20</v>
      </c>
      <c r="B11" s="6" t="s">
        <v>10</v>
      </c>
      <c r="C11" s="36">
        <f>'СШ №1'!C11+'СШ №2'!C11+'СШ №3'!C11+'СШ №4'!C11+'СШ №5'!C11+'СШ №6'!C11+'СШ №7'!C11+'сш №8+интернат'!C11+'Адыр ош'!C11+'борис сш'!C11+бесх!C11+есенг!C11+марКсш!C11+'мар СШ'!C11+магд!C11+новос!C11+'ново-мар'!C11+'акана курманова'!C11+бастау1!C11+'бастау2)'!C11+попв!C11+покр!C11+полт!C11+радион!C11+соч!C11+'серг+ишим'!C11+сепе!C11+сам.ош!C11+сад.ош!C11+тимаш!C11+тельм!C11+титов!C11+шуйск!C11</f>
        <v>7702</v>
      </c>
      <c r="D11" s="36">
        <f>'СШ №1'!D11+'СШ №2'!D11+'СШ №3'!D11+'СШ №4'!D11+'СШ №5'!D11+'СШ №6'!D11+'СШ №7'!D11+'сш №8+интернат'!D11+'Адыр ош'!D11+'борис сш'!D11+бесх!D11+есенг!D11+марКсш!D11+'мар СШ'!D11+магд!D11+новос!D11+'ново-мар'!D11+'акана курманова'!D11+бастау1!D11+'бастау2)'!D11+попв!D11+покр!D11+полт!D11+радион!D11+соч!D11+'серг+ишим'!D11+сепе!D11+сам.ош!D11+сад.ош!D11+тимаш!D11+тельм!D11+титов!D11+шуйск!D11</f>
        <v>7702</v>
      </c>
      <c r="E11" s="54">
        <f>'СШ №1'!E11+'СШ №2'!E11+'СШ №3'!E11+'СШ №4'!E11+'СШ №5'!E11+'СШ №6'!E11+'СШ №7'!E11+'сш №8+интернат'!E11+'Адыр ош'!E11+'борис сш'!E11+бесх!E11+есенг!E11+марКсш!E11+'мар СШ'!E11+магд!E11+новос!E11+'ново-мар'!E11+'акана курманова'!E11+бастау1!E11+'бастау2)'!E11+попв!E11+покр!E11+полт!E11+радион!E11+соч!E11+'серг+ишим'!E11+сепе!E11+сам.ош!E11+сад.ош!E11+тимаш!E11+тельм!E11+титов!E11+шуйск!E11+'Вечерняя СШ 6'!E11+'ВССО СШ  при ЕЦ'!E11+РОО!E11</f>
        <v>7826</v>
      </c>
    </row>
    <row r="12" spans="1:9" ht="25.5">
      <c r="A12" s="10" t="s">
        <v>23</v>
      </c>
      <c r="B12" s="6" t="s">
        <v>2</v>
      </c>
      <c r="C12" s="36">
        <f>(C13-C32)/C11</f>
        <v>317.47742923915865</v>
      </c>
      <c r="D12" s="36">
        <f>(D13-D32)/D11</f>
        <v>93.358484809140506</v>
      </c>
      <c r="E12" s="54">
        <f>(E13-E32)/E11</f>
        <v>93.861183235369239</v>
      </c>
    </row>
    <row r="13" spans="1:9" ht="25.5">
      <c r="A13" s="5" t="s">
        <v>11</v>
      </c>
      <c r="B13" s="6" t="s">
        <v>2</v>
      </c>
      <c r="C13" s="36">
        <f>'СШ №1'!C13+'СШ №2'!C13+'СШ №3'!C13+'СШ №4'!C13+'СШ №5'!C13+'СШ №6'!C13+'СШ №7'!C13+'сш №8+интернат'!C13+'Адыр ош'!C13+'борис сш'!C13+бесх!C13+есенг!C13+марКсш!C13+'мар СШ'!C13+магд!C13+новос!C13+'ново-мар'!C13+'акана курманова'!C13+бастау1!C13+'бастау2)'!C13+попв!C13+покр!C13+полт!C13+радион!C13+соч!C13+'серг+ишим'!C13+сепе!C13+сам.ош!C13+сад.ош!C13+тимаш!C13+тельм!C13+титов!C13+шуйск!C13</f>
        <v>2485317.3600000003</v>
      </c>
      <c r="D13" s="36">
        <f>'СШ №1'!D13+'СШ №2'!D13+'СШ №3'!D13+'СШ №4'!D13+'СШ №5'!D13+'СШ №6'!D13+'СШ №7'!D13+'сш №8+интернат'!D13+'Адыр ош'!D13+'борис сш'!D13+бесх!D13+есенг!D13+марКсш!D13+'мар СШ'!D13+магд!D13+новос!D13+'ново-мар'!D13+'акана курманова'!D13+бастау1!D13+'бастау2)'!D13+попв!D13+покр!D13+полт!D13+радион!D13+соч!D13+'серг+ишим'!D13+сепе!D13+сам.ош!D13+сад.ош!D13+тимаш!D13+тельм!D13+титов!D13+шуйск!D13</f>
        <v>729073.57500000019</v>
      </c>
      <c r="E13" s="54">
        <f>'СШ №1'!E13+'СШ №2'!E13+'СШ №3'!E13+'СШ №4'!E13+'СШ №5'!E13+'СШ №6'!E13+'СШ №7'!E13+'сш №8+интернат'!E13+'Адыр ош'!E13+'борис сш'!E13+бесх!E13+есенг!E13+марКсш!E13+'мар СШ'!E13+магд!E13+новос!E13+'ново-мар'!E13+'акана курманова'!E13+бастау1!E13+'бастау2)'!E13+попв!E13+покр!E13+полт!E13+радион!E13+соч!E13+'серг+ишим'!E13+сепе!E13+сам.ош!E13+сад.ош!E13+тимаш!E13+тельм!E13+титов!E13+шуйск!E13+'Вечерняя СШ 6'!E13+'ВССО СШ  при ЕЦ'!E13+РОО!E13</f>
        <v>751048.11999999965</v>
      </c>
      <c r="F13" s="52"/>
      <c r="I13" s="34"/>
    </row>
    <row r="14" spans="1:9">
      <c r="A14" s="8" t="s">
        <v>0</v>
      </c>
      <c r="B14" s="9"/>
      <c r="C14" s="36">
        <f>'СШ №1'!C14+'СШ №2'!C14+'СШ №3'!C14+'СШ №4'!C14+'СШ №5'!C14+'СШ №6'!C14+'СШ №7'!C14+'сш №8+интернат'!C14+'Адыр ош'!C14+'борис сш'!C14+бесх!C14+есенг!C14+марКсш!C14+'мар СШ'!C14+магд!C14+новос!C14+'ново-мар'!C14+'акана курманова'!C14+бастау1!C14+'бастау2)'!C14+попв!C14+покр!C14+полт!C14+радион!C14+соч!C14+'серг+ишим'!C14+сепе!C14+сам.ош!C14+сад.ош!C14+тимаш!C14+тельм!C14+титов!C14+шуйск!C14</f>
        <v>0</v>
      </c>
      <c r="D14" s="36">
        <f>'СШ №1'!D14+'СШ №2'!D14+'СШ №3'!D14+'СШ №4'!D14+'СШ №5'!D14+'СШ №6'!D14+'СШ №7'!D14+'сш №8+интернат'!D14+'Адыр ош'!D14+'борис сш'!D14+бесх!D14+есенг!D14+марКсш!D14+'мар СШ'!D14+магд!D14+новос!D14+'ново-мар'!D14+'акана курманова'!D14+бастау1!D14+'бастау2)'!D14+попв!D14+покр!D14+полт!D14+радион!D14+соч!D14+'серг+ишим'!D14+сепе!D14+сам.ош!D14+сад.ош!D14+тимаш!D14+тельм!D14+титов!D14+шуйск!D14</f>
        <v>0</v>
      </c>
      <c r="E14" s="54">
        <f>'СШ №1'!E14+'СШ №2'!E14+'СШ №3'!E14+'СШ №4'!E14+'СШ №5'!E14+'СШ №6'!E14+'СШ №7'!E14+'сш №8+интернат'!E14+'Адыр ош'!E14+'борис сш'!E14+бесх!E14+есенг!E14+марКсш!E14+'мар СШ'!E14+магд!E14+новос!E14+'ново-мар'!E14+'акана курманова'!E14+бастау1!E14+'бастау2)'!E14+попв!E14+покр!E14+полт!E14+радион!E14+соч!E14+'серг+ишим'!E14+сепе!E14+сам.ош!E14+сад.ош!E14+тимаш!E14+тельм!E14+титов!E14+шуйск!E14+'Вечерняя СШ 6'!E14+'ВССО СШ  при ЕЦ'!E14+РОО!E14</f>
        <v>0</v>
      </c>
      <c r="F14" s="52"/>
      <c r="G14" s="66"/>
    </row>
    <row r="15" spans="1:9" ht="25.5">
      <c r="A15" s="5" t="s">
        <v>12</v>
      </c>
      <c r="B15" s="6" t="s">
        <v>2</v>
      </c>
      <c r="C15" s="36">
        <f>'СШ №1'!C15+'СШ №2'!C15+'СШ №3'!C15+'СШ №4'!C15+'СШ №5'!C15+'СШ №6'!C15+'СШ №7'!C15+'сш №8+интернат'!C15+'Адыр ош'!C15+'борис сш'!C15+бесх!C15+есенг!C15+марКсш!C15+'мар СШ'!C15+магд!C15+новос!C15+'ново-мар'!C15+'акана курманова'!C15+бастау1!C15+'бастау2)'!C15+попв!C15+покр!C15+полт!C15+радион!C15+соч!C15+'серг+ишим'!C15+сепе!C15+сам.ош!C15+сад.ош!C15+тимаш!C15+тельм!C15+титов!C15+шуйск!C15</f>
        <v>1654819.5599999998</v>
      </c>
      <c r="D15" s="36">
        <f>'СШ №1'!D15+'СШ №2'!D15+'СШ №3'!D15+'СШ №4'!D15+'СШ №5'!D15+'СШ №6'!D15+'СШ №7'!D15+'сш №8+интернат'!D15+'Адыр ош'!D15+'борис сш'!D15+бесх!D15+есенг!D15+марКсш!D15+'мар СШ'!D15+магд!D15+новос!D15+'ново-мар'!D15+'акана курманова'!D15+бастау1!D15+'бастау2)'!D15+попв!D15+покр!D15+полт!D15+радион!D15+соч!D15+'серг+ишим'!D15+сепе!D15+сам.ош!D15+сад.ош!D15+тимаш!D15+тельм!D15+титов!D15+шуйск!D15</f>
        <v>520122.07500000001</v>
      </c>
      <c r="E15" s="54">
        <f>'СШ №1'!E15+'СШ №2'!E15+'СШ №3'!E15+'СШ №4'!E15+'СШ №5'!E15+'СШ №6'!E15+'СШ №7'!E15+'сш №8+интернат'!E15+'Адыр ош'!E15+'борис сш'!E15+бесх!E15+есенг!E15+марКсш!E15+'мар СШ'!E15+магд!E15+новос!E15+'ново-мар'!E15+'акана курманова'!E15+бастау1!E15+'бастау2)'!E15+попв!E15+покр!E15+полт!E15+радион!E15+соч!E15+'серг+ишим'!E15+сепе!E15+сам.ош!E15+сад.ош!E15+тимаш!E15+тельм!E15+титов!E15+шуйск!E15+'Вечерняя СШ 6'!E15+'ВССО СШ  при ЕЦ'!E15+РОО!E15</f>
        <v>449899.11999999988</v>
      </c>
      <c r="I15" s="34"/>
    </row>
    <row r="16" spans="1:9">
      <c r="A16" s="8" t="s">
        <v>1</v>
      </c>
      <c r="B16" s="9"/>
      <c r="C16" s="36">
        <f>'СШ №1'!C16+'СШ №2'!C16+'СШ №3'!C16+'СШ №4'!C16+'СШ №5'!C16+'СШ №6'!C16+'СШ №7'!C16+'сш №8+интернат'!C16+'Адыр ош'!C16+'борис сш'!C16+бесх!C16+есенг!C16+марКсш!C16+'мар СШ'!C16+магд!C16+новос!C16+'ново-мар'!C16+'акана курманова'!C16+бастау1!C16+'бастау2)'!C16+попв!C16+покр!C16+полт!C16+радион!C16+соч!C16+'серг+ишим'!C16+сепе!C16+сам.ош!C16+сад.ош!C16+тимаш!C16+тельм!C16+титов!C16+шуйск!C16</f>
        <v>0</v>
      </c>
      <c r="D16" s="36">
        <f>'СШ №1'!D16+'СШ №2'!D16+'СШ №3'!D16+'СШ №4'!D16+'СШ №5'!D16+'СШ №6'!D16+'СШ №7'!D16+'сш №8+интернат'!D16+'Адыр ош'!D16+'борис сш'!D16+бесх!D16+есенг!D16+марКсш!D16+'мар СШ'!D16+магд!D16+новос!D16+'ново-мар'!D16+'акана курманова'!D16+бастау1!D16+'бастау2)'!D16+попв!D16+покр!D16+полт!D16+радион!D16+соч!D16+'серг+ишим'!D16+сепе!D16+сам.ош!D16+сад.ош!D16+тимаш!D16+тельм!D16+титов!D16+шуйск!D16</f>
        <v>0</v>
      </c>
      <c r="E16" s="54">
        <f>'СШ №1'!E16+'СШ №2'!E16+'СШ №3'!E16+'СШ №4'!E16+'СШ №5'!E16+'СШ №6'!E16+'СШ №7'!E16+'сш №8+интернат'!E16+'Адыр ош'!E16+'борис сш'!E16+бесх!E16+есенг!E16+марКсш!E16+'мар СШ'!E16+магд!E16+новос!E16+'ново-мар'!E16+'акана курманова'!E16+бастау1!E16+'бастау2)'!E16+попв!E16+покр!E16+полт!E16+радион!E16+соч!E16+'серг+ишим'!E16+сепе!E16+сам.ош!E16+сад.ош!E16+тимаш!E16+тельм!E16+титов!E16+шуйск!E16+'Вечерняя СШ 6'!E16+'ВССО СШ  при ЕЦ'!E16+РОО!E16</f>
        <v>0</v>
      </c>
    </row>
    <row r="17" spans="1:9" ht="25.5">
      <c r="A17" s="7" t="s">
        <v>13</v>
      </c>
      <c r="B17" s="6" t="s">
        <v>2</v>
      </c>
      <c r="C17" s="36">
        <f>'СШ №1'!C17+'СШ №2'!C17+'СШ №3'!C17+'СШ №4'!C17+'СШ №5'!C17+'СШ №6'!C17+'СШ №7'!C17+'сш №8+интернат'!C17+'Адыр ош'!C17+'борис сш'!C17+бесх!C17+есенг!C17+марКсш!C17+'мар СШ'!C17+магд!C17+новос!C17+'ново-мар'!C17+'акана курманова'!C17+бастау1!C17+'бастау2)'!C17+попв!C17+покр!C17+полт!C17+радион!C17+соч!C17+'серг+ишим'!C17+сепе!C17+сам.ош!C17+сад.ош!C17+тимаш!C17+тельм!C17+титов!C17+шуйск!C17</f>
        <v>129120.09999999999</v>
      </c>
      <c r="D17" s="36">
        <f>'СШ №1'!D17+'СШ №2'!D17+'СШ №3'!D17+'СШ №4'!D17+'СШ №5'!D17+'СШ №6'!D17+'СШ №7'!D17+'сш №8+интернат'!D17+'Адыр ош'!D17+'борис сш'!D17+бесх!D17+есенг!D17+марКсш!D17+'мар СШ'!D17+магд!D17+новос!D17+'ново-мар'!D17+'акана курманова'!D17+бастау1!D17+'бастау2)'!D17+попв!D17+покр!D17+полт!D17+радион!D17+соч!D17+'серг+ишим'!D17+сепе!D17+сам.ош!D17+сад.ош!D17+тимаш!D17+тельм!D17+титов!D17+шуйск!D17</f>
        <v>32279.974999999999</v>
      </c>
      <c r="E17" s="54">
        <f>'СШ №1'!E17+'СШ №2'!E17+'СШ №3'!E17+'СШ №4'!E17+'СШ №5'!E17+'СШ №6'!E17+'СШ №7'!E17+'сш №8+интернат'!E17+'Адыр ош'!E17+'борис сш'!E17+бесх!E17+есенг!E17+марКсш!E17+'мар СШ'!E17+магд!E17+новос!E17+'ново-мар'!E17+'акана курманова'!E17+бастау1!E17+'бастау2)'!E17+попв!E17+покр!E17+полт!E17+радион!E17+соч!E17+'серг+ишим'!E17+сепе!E17+сам.ош!E17+сад.ош!E17+тимаш!E17+тельм!E17+титов!E17+шуйск!E17+'Вечерняя СШ 6'!E17+'ВССО СШ  при ЕЦ'!E17+РОО!E17</f>
        <v>37060.300000000003</v>
      </c>
    </row>
    <row r="18" spans="1:9">
      <c r="A18" s="10" t="s">
        <v>4</v>
      </c>
      <c r="B18" s="11" t="s">
        <v>3</v>
      </c>
      <c r="C18" s="36">
        <f>'СШ №1'!C18+'СШ №2'!C18+'СШ №3'!C18+'СШ №4'!C18+'СШ №5'!C18+'СШ №6'!C18+'СШ №7'!C18+'сш №8+интернат'!C18+'Адыр ош'!C18+'борис сш'!C18+бесх!C18+есенг!C18+марКсш!C18+'мар СШ'!C18+магд!C18+новос!C18+'ново-мар'!C18+'акана курманова'!C18+бастау1!C18+'бастау2)'!C18+попв!C18+покр!C18+полт!C18+радион!C18+соч!C18+'серг+ишим'!C18+сепе!C18+сам.ош!C18+сад.ош!C18+тимаш!C18+тельм!C18+титов!C18+шуйск!C18</f>
        <v>100</v>
      </c>
      <c r="D18" s="36">
        <f>'СШ №1'!D18+'СШ №2'!D18+'СШ №3'!D18+'СШ №4'!D18+'СШ №5'!D18+'СШ №6'!D18+'СШ №7'!D18+'сш №8+интернат'!D18+'Адыр ош'!D18+'борис сш'!D18+бесх!D18+есенг!D18+марКсш!D18+'мар СШ'!D18+магд!D18+новос!D18+'ново-мар'!D18+'акана курманова'!D18+бастау1!D18+'бастау2)'!D18+попв!D18+покр!D18+полт!D18+радион!D18+соч!D18+'серг+ишим'!D18+сепе!D18+сам.ош!D18+сад.ош!D18+тимаш!D18+тельм!D18+титов!D18+шуйск!D18</f>
        <v>100</v>
      </c>
      <c r="E18" s="54">
        <f>'СШ №1'!E18+'СШ №2'!E18+'СШ №3'!E18+'СШ №4'!E18+'СШ №5'!E18+'СШ №6'!E18+'СШ №7'!E18+'сш №8+интернат'!E18+'Адыр ош'!E18+'борис сш'!E18+бесх!E18+есенг!E18+марКсш!E18+'мар СШ'!E18+магд!E18+новос!E18+'ново-мар'!E18+'акана курманова'!E18+бастау1!E18+'бастау2)'!E18+попв!E18+покр!E18+полт!E18+радион!E18+соч!E18+'серг+ишим'!E18+сепе!E18+сам.ош!E18+сад.ош!E18+тимаш!E18+тельм!E18+титов!E18+шуйск!E18+'Вечерняя СШ 6'!E18+'ВССО СШ  при ЕЦ'!E18+РОО!E18</f>
        <v>108.5</v>
      </c>
    </row>
    <row r="19" spans="1:9" ht="21.95" customHeight="1">
      <c r="A19" s="10" t="s">
        <v>25</v>
      </c>
      <c r="B19" s="6" t="s">
        <v>26</v>
      </c>
      <c r="C19" s="36">
        <f>'СШ №1'!C19+'СШ №2'!C19+'СШ №3'!C19+'СШ №4'!C19+'СШ №5'!C19+'СШ №6'!C19+'СШ №7'!C19+'сш №8+интернат'!C19+'Адыр ош'!C19+'борис сш'!C19+бесх!C19+есенг!C19+марКсш!C19+'мар СШ'!C19+магд!C19+новос!C19+'ново-мар'!C19+'акана курманова'!C19+бастау1!C19+'бастау2)'!C19+попв!C19+покр!C19+полт!C19+радион!C19+соч!C19+'серг+ишим'!C19+сепе!C19+сам.ош!C19+сад.ош!C19+тимаш!C19+тельм!C19+титов!C19+шуйск!C19</f>
        <v>3294591.5505291005</v>
      </c>
      <c r="D19" s="36">
        <f>'СШ №1'!D19+'СШ №2'!D19+'СШ №3'!D19+'СШ №4'!D19+'СШ №5'!D19+'СШ №6'!D19+'СШ №7'!D19+'сш №8+интернат'!D19+'Адыр ош'!D19+'борис сш'!D19+бесх!D19+есенг!D19+марКсш!D19+'мар СШ'!D19+магд!D19+новос!D19+'ново-мар'!D19+'акана курманова'!D19+бастау1!D19+'бастау2)'!D19+попв!D19+покр!D19+полт!D19+радион!D19+соч!D19+'серг+ишим'!D19+сепе!D19+сам.ош!D19+сад.ош!D19+тимаш!D19+тельм!D19+титов!D19+шуйск!D19</f>
        <v>3293254.8082010588</v>
      </c>
      <c r="E19" s="54">
        <f>'СШ №1'!E19+'СШ №2'!E19+'СШ №3'!E19+'СШ №4'!E19+'СШ №5'!E19+'СШ №6'!E19+'СШ №7'!E19+'сш №8+интернат'!E19+'Адыр ош'!E19+'борис сш'!E19+бесх!E19+есенг!E19+марКсш!E19+'мар СШ'!E19+магд!E19+новос!E19+'ново-мар'!E19+'акана курманова'!E19+бастау1!E19+'бастау2)'!E19+попв!E19+покр!E19+полт!E19+радион!E19+соч!E19+'серг+ишим'!E19+сепе!E19+сам.ош!E19+сад.ош!E19+тимаш!E19+тельм!E19+титов!E19+шуйск!E19+'Вечерняя СШ 6'!E19+'ВССО СШ  при ЕЦ'!E19+РОО!E19</f>
        <v>3768202.8835978843</v>
      </c>
    </row>
    <row r="20" spans="1:9" ht="25.5">
      <c r="A20" s="7" t="s">
        <v>21</v>
      </c>
      <c r="B20" s="6" t="s">
        <v>2</v>
      </c>
      <c r="C20" s="36">
        <f>'СШ №1'!C20+'СШ №2'!C20+'СШ №3'!C20+'СШ №4'!C20+'СШ №5'!C20+'СШ №6'!C20+'СШ №7'!C20+'сш №8+интернат'!C20+'Адыр ош'!C20+'борис сш'!C20+бесх!C20+есенг!C20+марКсш!C20+'мар СШ'!C20+магд!C20+новос!C20+'ново-мар'!C20+'акана курманова'!C20+бастау1!C20+'бастау2)'!C20+попв!C20+покр!C20+полт!C20+радион!C20+соч!C20+'серг+ишим'!C20+сепе!C20+сам.ош!C20+сад.ош!C20+тимаш!C20+тельм!C20+титов!C20+шуйск!C20</f>
        <v>1075495.6599999997</v>
      </c>
      <c r="D20" s="36">
        <f>'СШ №1'!D20+'СШ №2'!D20+'СШ №3'!D20+'СШ №4'!D20+'СШ №5'!D20+'СШ №6'!D20+'СШ №7'!D20+'сш №8+интернат'!D20+'Адыр ош'!D20+'борис сш'!D20+бесх!D20+есенг!D20+марКсш!D20+'мар СШ'!D20+магд!D20+новос!D20+'ново-мар'!D20+'акана курманова'!D20+бастау1!D20+'бастау2)'!D20+попв!D20+покр!D20+полт!D20+радион!D20+соч!D20+'серг+ишим'!D20+сепе!D20+сам.ош!D20+сад.ош!D20+тимаш!D20+тельм!D20+титов!D20+шуйск!D20</f>
        <v>268873.94999999995</v>
      </c>
      <c r="E20" s="54">
        <f>'СШ №1'!E20+'СШ №2'!E20+'СШ №3'!E20+'СШ №4'!E20+'СШ №5'!E20+'СШ №6'!E20+'СШ №7'!E20+'сш №8+интернат'!E20+'Адыр ош'!E20+'борис сш'!E20+бесх!E20+есенг!E20+марКсш!E20+'мар СШ'!E20+магд!E20+новос!E20+'ново-мар'!E20+'акана курманова'!E20+бастау1!E20+'бастау2)'!E20+попв!E20+покр!E20+полт!E20+радион!E20+соч!E20+'серг+ишим'!E20+сепе!E20+сам.ош!E20+сад.ош!E20+тимаш!E20+тельм!E20+титов!E20+шуйск!E20+'Вечерняя СШ 6'!E20+'ВССО СШ  при ЕЦ'!E20+РОО!E20</f>
        <v>274158.70000000007</v>
      </c>
    </row>
    <row r="21" spans="1:9">
      <c r="A21" s="10" t="s">
        <v>4</v>
      </c>
      <c r="B21" s="11" t="s">
        <v>3</v>
      </c>
      <c r="C21" s="36">
        <f>'СШ №1'!C21+'СШ №2'!C21+'СШ №3'!C21+'СШ №4'!C21+'СШ №5'!C21+'СШ №6'!C21+'СШ №7'!C21+'сш №8+интернат'!C21+'Адыр ош'!C21+'борис сш'!C21+бесх!C21+есенг!C21+марКсш!C21+'мар СШ'!C21+магд!C21+новос!C21+'ново-мар'!C21+'акана курманова'!C21+бастау1!C21+'бастау2)'!C21+попв!C21+покр!C21+полт!C21+радион!C21+соч!C21+'серг+ишим'!C21+сепе!C21+сам.ош!C21+сад.ош!C21+тимаш!C21+тельм!C21+титов!C21+шуйск!C21</f>
        <v>934.63</v>
      </c>
      <c r="D21" s="36">
        <f>'СШ №1'!D21+'СШ №2'!D21+'СШ №3'!D21+'СШ №4'!D21+'СШ №5'!D21+'СШ №6'!D21+'СШ №7'!D21+'сш №8+интернат'!D21+'Адыр ош'!D21+'борис сш'!D21+бесх!D21+есенг!D21+марКсш!D21+'мар СШ'!D21+магд!D21+новос!D21+'ново-мар'!D21+'акана курманова'!D21+бастау1!D21+'бастау2)'!D21+попв!D21+покр!D21+полт!D21+радион!D21+соч!D21+'серг+ишим'!D21+сепе!D21+сам.ош!D21+сад.ош!D21+тимаш!D21+тельм!D21+титов!D21+шуйск!D21</f>
        <v>817.50000000000011</v>
      </c>
      <c r="E21" s="54">
        <f>'СШ №1'!E21+'СШ №2'!E21+'СШ №3'!E21+'СШ №4'!E21+'СШ №5'!E21+'СШ №6'!E21+'СШ №7'!E21+'сш №8+интернат'!E21+'Адыр ош'!E21+'борис сш'!E21+бесх!E21+есенг!E21+марКсш!E21+'мар СШ'!E21+магд!E21+новос!E21+'ново-мар'!E21+'акана курманова'!E21+бастау1!E21+'бастау2)'!E21+попв!E21+покр!E21+полт!E21+радион!E21+соч!E21+'серг+ишим'!E21+сепе!E21+сам.ош!E21+сад.ош!E21+тимаш!E21+тельм!E21+титов!E21+шуйск!E21+'Вечерняя СШ 6'!E21+'ВССО СШ  при ЕЦ'!E21+РОО!E21</f>
        <v>834.78000000000009</v>
      </c>
    </row>
    <row r="22" spans="1:9" ht="21.95" customHeight="1">
      <c r="A22" s="10" t="s">
        <v>25</v>
      </c>
      <c r="B22" s="6" t="s">
        <v>26</v>
      </c>
      <c r="C22" s="36">
        <f>'СШ №1'!C22+'СШ №2'!C22+'СШ №3'!C22+'СШ №4'!C22+'СШ №5'!C22+'СШ №6'!C22+'СШ №7'!C22+'сш №8+интернат'!C22+'Адыр ош'!C22+'борис сш'!C22+бесх!C22+есенг!C22+марКсш!C22+'мар СШ'!C22+магд!C22+новос!C22+'ново-мар'!C22+'акана курманова'!C22+бастау1!C22+'бастау2)'!C22+попв!C22+покр!C22+полт!C22+радион!C22+соч!C22+'серг+ишим'!C22+сепе!C22+сам.ош!C22+сад.ош!C22+тимаш!C22+тельм!C22+титов!C22+шуйск!C22</f>
        <v>3244828.2285694154</v>
      </c>
      <c r="D22" s="36">
        <f>'СШ №1'!D22+'СШ №2'!D22+'СШ №3'!D22+'СШ №4'!D22+'СШ №5'!D22+'СШ №6'!D22+'СШ №7'!D22+'сш №8+интернат'!D22+'Адыр ош'!D22+'борис сш'!D22+бесх!D22+есенг!D22+марКсш!D22+'мар СШ'!D22+магд!D22+новос!D22+'ново-мар'!D22+'акана курманова'!D22+бастау1!D22+'бастау2)'!D22+попв!D22+покр!D22+полт!D22+радион!D22+соч!D22+'серг+ишим'!D22+сепе!D22+сам.ош!D22+сад.ош!D22+тимаш!D22+тельм!D22+титов!D22+шуйск!D22</f>
        <v>3682848.7463763268</v>
      </c>
      <c r="E22" s="54">
        <f>'СШ №1'!E22+'СШ №2'!E22+'СШ №3'!E22+'СШ №4'!E22+'СШ №5'!E22+'СШ №6'!E22+'СШ №7'!E22+'сш №8+интернат'!E22+'Адыр ош'!E22+'борис сш'!E22+бесх!E22+есенг!E22+марКсш!E22+'мар СШ'!E22+магд!E22+новос!E22+'ново-мар'!E22+'акана курманова'!E22+бастау1!E22+'бастау2)'!E22+попв!E22+покр!E22+полт!E22+радион!E22+соч!E22+'серг+ишим'!E22+сепе!E22+сам.ош!E22+сад.ош!E22+тимаш!E22+тельм!E22+титов!E22+шуйск!E22+'Вечерняя СШ 6'!E22+'ВССО СШ  при ЕЦ'!E22+РОО!E22</f>
        <v>3912015.283940414</v>
      </c>
    </row>
    <row r="23" spans="1:9" ht="39">
      <c r="A23" s="14" t="s">
        <v>24</v>
      </c>
      <c r="B23" s="6" t="s">
        <v>2</v>
      </c>
      <c r="C23" s="36">
        <f>'СШ №1'!C23+'СШ №2'!C23+'СШ №3'!C23+'СШ №4'!C23+'СШ №5'!C23+'СШ №6'!C23+'СШ №7'!C23+'сш №8+интернат'!C23+'Адыр ош'!C23+'борис сш'!C23+бесх!C23+есенг!C23+марКсш!C23+'мар СШ'!C23+магд!C23+новос!C23+'ново-мар'!C23+'акана курманова'!C23+бастау1!C23+'бастау2)'!C23+попв!C23+покр!C23+полт!C23+радион!C23+соч!C23+'серг+ишим'!C23+сепе!C23+сам.ош!C23+сад.ош!C23+тимаш!C23+тельм!C23+титов!C23+шуйск!C23</f>
        <v>118931.3</v>
      </c>
      <c r="D23" s="36">
        <f>'СШ №1'!D23+'СШ №2'!D23+'СШ №3'!D23+'СШ №4'!D23+'СШ №5'!D23+'СШ №6'!D23+'СШ №7'!D23+'сш №8+интернат'!D23+'Адыр ош'!D23+'борис сш'!D23+бесх!D23+есенг!D23+марКсш!D23+'мар СШ'!D23+магд!D23+новос!D23+'ново-мар'!D23+'акана курманова'!D23+бастау1!D23+'бастау2)'!D23+попв!D23+покр!D23+полт!D23+радион!D23+соч!D23+'серг+ишим'!D23+сепе!D23+сам.ош!D23+сад.ош!D23+тимаш!D23+тельм!D23+титов!D23+шуйск!D23</f>
        <v>29732.799999999999</v>
      </c>
      <c r="E23" s="54">
        <f>'СШ №1'!E23+'СШ №2'!E23+'СШ №3'!E23+'СШ №4'!E23+'СШ №5'!E23+'СШ №6'!E23+'СШ №7'!E23+'сш №8+интернат'!E23+'Адыр ош'!E23+'борис сш'!E23+бесх!E23+есенг!E23+марКсш!E23+'мар СШ'!E23+магд!E23+новос!E23+'ново-мар'!E23+'акана курманова'!E23+бастау1!E23+'бастау2)'!E23+попв!E23+покр!E23+полт!E23+радион!E23+соч!E23+'серг+ишим'!E23+сепе!E23+сам.ош!E23+сад.ош!E23+тимаш!E23+тельм!E23+титов!E23+шуйск!E23+'Вечерняя СШ 6'!E23+'ВССО СШ  при ЕЦ'!E23+РОО!E23</f>
        <v>36740.619999999995</v>
      </c>
    </row>
    <row r="24" spans="1:9">
      <c r="A24" s="10" t="s">
        <v>4</v>
      </c>
      <c r="B24" s="11" t="s">
        <v>3</v>
      </c>
      <c r="C24" s="36">
        <f>'СШ №1'!C24+'СШ №2'!C24+'СШ №3'!C24+'СШ №4'!C24+'СШ №5'!C24+'СШ №6'!C24+'СШ №7'!C24+'сш №8+интернат'!C24+'Адыр ош'!C24+'борис сш'!C24+бесх!C24+есенг!C24+марКсш!C24+'мар СШ'!C24+магд!C24+новос!C24+'ново-мар'!C24+'акана курманова'!C24+бастау1!C24+'бастау2)'!C24+попв!C24+покр!C24+полт!C24+радион!C24+соч!C24+'серг+ишим'!C24+сепе!C24+сам.ош!C24+сад.ош!C24+тимаш!C24+тельм!C24+титов!C24+шуйск!C24</f>
        <v>124.6</v>
      </c>
      <c r="D24" s="36">
        <f>'СШ №1'!D24+'СШ №2'!D24+'СШ №3'!D24+'СШ №4'!D24+'СШ №5'!D24+'СШ №6'!D24+'СШ №7'!D24+'сш №8+интернат'!D24+'Адыр ош'!D24+'борис сш'!D24+бесх!D24+есенг!D24+марКсш!D24+'мар СШ'!D24+магд!D24+новос!D24+'ново-мар'!D24+'акана курманова'!D24+бастау1!D24+'бастау2)'!D24+попв!D24+покр!D24+полт!D24+радион!D24+соч!D24+'серг+ишим'!D24+сепе!D24+сам.ош!D24+сад.ош!D24+тимаш!D24+тельм!D24+титов!D24+шуйск!D24</f>
        <v>206.89999999999992</v>
      </c>
      <c r="E24" s="54">
        <f>'СШ №1'!E24+'СШ №2'!E24+'СШ №3'!E24+'СШ №4'!E24+'СШ №5'!E24+'СШ №6'!E24+'СШ №7'!E24+'сш №8+интернат'!E24+'Адыр ош'!E24+'борис сш'!E24+бесх!E24+есенг!E24+марКсш!E24+'мар СШ'!E24+магд!E24+новос!E24+'ново-мар'!E24+'акана курманова'!E24+бастау1!E24+'бастау2)'!E24+попв!E24+покр!E24+полт!E24+радион!E24+соч!E24+'серг+ишим'!E24+сепе!E24+сам.ош!E24+сад.ош!E24+тимаш!E24+тельм!E24+титов!E24+шуйск!E24+'Вечерняя СШ 6'!E24+'ВССО СШ  при ЕЦ'!E24+РОО!E24</f>
        <v>218.44999999999996</v>
      </c>
    </row>
    <row r="25" spans="1:9" ht="21.95" customHeight="1">
      <c r="A25" s="10" t="s">
        <v>25</v>
      </c>
      <c r="B25" s="6" t="s">
        <v>26</v>
      </c>
      <c r="C25" s="36">
        <f>'СШ №1'!C25+'СШ №2'!C25+'СШ №3'!C25+'СШ №4'!C25+'СШ №5'!C25+'СШ №6'!C25+'СШ №7'!C25+'сш №8+интернат'!C25+'Адыр ош'!C25+'борис сш'!C25+бесх!C25+есенг!C25+марКсш!C25+'мар СШ'!C25+магд!C25+новос!C25+'ново-мар'!C25+'акана курманова'!C25+бастау1!C25+'бастау2)'!C25+попв!C25+покр!C25+полт!C25+радион!C25+соч!C25+'серг+ишим'!C25+сепе!C25+сам.ош!C25+сад.ош!C25+тимаш!C25+тельм!C25+титов!C25+шуйск!C25</f>
        <v>2509050.8929869495</v>
      </c>
      <c r="D25" s="36">
        <f>'СШ №1'!D25+'СШ №2'!D25+'СШ №3'!D25+'СШ №4'!D25+'СШ №5'!D25+'СШ №6'!D25+'СШ №7'!D25+'сш №8+интернат'!D25+'Адыр ош'!D25+'борис сш'!D25+бесх!D25+есенг!D25+марКсш!D25+'мар СШ'!D25+магд!D25+новос!D25+'ново-мар'!D25+'акана курманова'!D25+бастау1!D25+'бастау2)'!D25+попв!D25+покр!D25+полт!D25+радион!D25+соч!D25+'серг+ишим'!D25+сепе!D25+сам.ош!D25+сад.ош!D25+тимаш!D25+тельм!D25+титов!D25+шуйск!D25</f>
        <v>1508463.9597001371</v>
      </c>
      <c r="E25" s="54">
        <f>'СШ №1'!E25+'СШ №2'!E25+'СШ №3'!E25+'СШ №4'!E25+'СШ №5'!E25+'СШ №6'!E25+'СШ №7'!E25+'сш №8+интернат'!E25+'Адыр ош'!E25+'борис сш'!E25+бесх!E25+есенг!E25+марКсш!E25+'мар СШ'!E25+магд!E25+новос!E25+'ново-мар'!E25+'акана курманова'!E25+бастау1!E25+'бастау2)'!E25+попв!E25+покр!E25+полт!E25+радион!E25+соч!E25+'серг+ишим'!E25+сепе!E25+сам.ош!E25+сад.ош!E25+тимаш!E25+тельм!E25+титов!E25+шуйск!E25+'Вечерняя СШ 6'!E25+'ВССО СШ  при ЕЦ'!E25+РОО!E25</f>
        <v>1861182.0308070008</v>
      </c>
    </row>
    <row r="26" spans="1:9" ht="25.5">
      <c r="A26" s="7" t="s">
        <v>22</v>
      </c>
      <c r="B26" s="6" t="s">
        <v>2</v>
      </c>
      <c r="C26" s="36">
        <f>'СШ №1'!C26+'СШ №2'!C26+'СШ №3'!C26+'СШ №4'!C26+'СШ №5'!C26+'СШ №6'!C26+'СШ №7'!C26+'сш №8+интернат'!C26+'Адыр ош'!C26+'борис сш'!C26+бесх!C26+есенг!C26+марКсш!C26+'мар СШ'!C26+магд!C26+новос!C26+'ново-мар'!C26+'акана курманова'!C26+бастау1!C26+'бастау2)'!C26+попв!C26+покр!C26+полт!C26+радион!C26+соч!C26+'серг+ишим'!C26+сепе!C26+сам.ош!C26+сад.ош!C26+тимаш!C26+тельм!C26+титов!C26+шуйск!C26</f>
        <v>335486.40000000008</v>
      </c>
      <c r="D26" s="36">
        <f>'СШ №1'!D26+'СШ №2'!D26+'СШ №3'!D26+'СШ №4'!D26+'СШ №5'!D26+'СШ №6'!D26+'СШ №7'!D26+'сш №8+интернат'!D26+'Адыр ош'!D26+'борис сш'!D26+бесх!D26+есенг!D26+марКсш!D26+'мар СШ'!D26+магд!D26+новос!D26+'ново-мар'!D26+'акана курманова'!D26+бастау1!D26+'бастау2)'!D26+попв!D26+покр!D26+полт!D26+радион!D26+соч!D26+'серг+ишим'!D26+сепе!D26+сам.ош!D26+сад.ош!D26+тимаш!D26+тельм!D26+титов!D26+шуйск!D26</f>
        <v>83871.60000000002</v>
      </c>
      <c r="E26" s="54">
        <f>'СШ №1'!E26+'СШ №2'!E26+'СШ №3'!E26+'СШ №4'!E26+'СШ №5'!E26+'СШ №6'!E26+'СШ №7'!E26+'сш №8+интернат'!E26+'Адыр ош'!E26+'борис сш'!E26+бесх!E26+есенг!E26+марКсш!E26+'мар СШ'!E26+магд!E26+новос!E26+'ново-мар'!E26+'акана курманова'!E26+бастау1!E26+'бастау2)'!E26+попв!E26+покр!E26+полт!E26+радион!E26+соч!E26+'серг+ишим'!E26+сепе!E26+сам.ош!E26+сад.ош!E26+тимаш!E26+тельм!E26+титов!E26+шуйск!E26+'Вечерняя СШ 6'!E26+'ВССО СШ  при ЕЦ'!E26+РОО!E26</f>
        <v>101939.49999999997</v>
      </c>
    </row>
    <row r="27" spans="1:9">
      <c r="A27" s="10" t="s">
        <v>4</v>
      </c>
      <c r="B27" s="11" t="s">
        <v>3</v>
      </c>
      <c r="C27" s="36">
        <f>'СШ №1'!C27+'СШ №2'!C27+'СШ №3'!C27+'СШ №4'!C27+'СШ №5'!C27+'СШ №6'!C27+'СШ №7'!C27+'сш №8+интернат'!C27+'Адыр ош'!C27+'борис сш'!C27+бесх!C27+есенг!C27+марКсш!C27+'мар СШ'!C27+магд!C27+новос!C27+'ново-мар'!C27+'акана курманова'!C27+бастау1!C27+'бастау2)'!C27+попв!C27+покр!C27+полт!C27+радион!C27+соч!C27+'серг+ишим'!C27+сепе!C27+сам.ош!C27+сад.ош!C27+тимаш!C27+тельм!C27+титов!C27+шуйск!C27</f>
        <v>578.79999999999995</v>
      </c>
      <c r="D27" s="36">
        <f>'СШ №1'!D27+'СШ №2'!D27+'СШ №3'!D27+'СШ №4'!D27+'СШ №5'!D27+'СШ №6'!D27+'СШ №7'!D27+'сш №8+интернат'!D27+'Адыр ош'!D27+'борис сш'!D27+бесх!D27+есенг!D27+марКсш!D27+'мар СШ'!D27+магд!D27+новос!D27+'ново-мар'!D27+'акана курманова'!D27+бастау1!D27+'бастау2)'!D27+попв!D27+покр!D27+полт!D27+радион!D27+соч!D27+'серг+ишим'!D27+сепе!D27+сам.ош!D27+сад.ош!D27+тимаш!D27+тельм!D27+титов!D27+шуйск!D27</f>
        <v>624.39999999999986</v>
      </c>
      <c r="E27" s="54">
        <f>'СШ №1'!E27+'СШ №2'!E27+'СШ №3'!E27+'СШ №4'!E27+'СШ №5'!E27+'СШ №6'!E27+'СШ №7'!E27+'сш №8+интернат'!E27+'Адыр ош'!E27+'борис сш'!E27+бесх!E27+есенг!E27+марКсш!E27+'мар СШ'!E27+магд!E27+новос!E27+'ново-мар'!E27+'акана курманова'!E27+бастау1!E27+'бастау2)'!E27+попв!E27+покр!E27+полт!E27+радион!E27+соч!E27+'серг+ишим'!E27+сепе!E27+сам.ош!E27+сад.ош!E27+тимаш!E27+тельм!E27+титов!E27+шуйск!E27+'Вечерняя СШ 6'!E27+'ВССО СШ  при ЕЦ'!E27+РОО!E27</f>
        <v>654.0200000000001</v>
      </c>
    </row>
    <row r="28" spans="1:9" ht="21.95" customHeight="1">
      <c r="A28" s="10" t="s">
        <v>25</v>
      </c>
      <c r="B28" s="6" t="s">
        <v>26</v>
      </c>
      <c r="C28" s="36">
        <f>'СШ №1'!C28+'СШ №2'!C28+'СШ №3'!C28+'СШ №4'!C28+'СШ №5'!C28+'СШ №6'!C28+'СШ №7'!C28+'сш №8+интернат'!C28+'Адыр ош'!C28+'борис сш'!C28+бесх!C28+есенг!C28+марКсш!C28+'мар СШ'!C28+магд!C28+новос!C28+'ново-мар'!C28+'акана курманова'!C28+бастау1!C28+'бастау2)'!C28+попв!C28+покр!C28+полт!C28+радион!C28+соч!C28+'серг+ишим'!C28+сепе!C28+сам.ош!C28+сад.ош!C28+тимаш!C28+тельм!C28+титов!C28+шуйск!C28</f>
        <v>1580020.7996964143</v>
      </c>
      <c r="D28" s="36">
        <f>'СШ №1'!D28+'СШ №2'!D28+'СШ №3'!D28+'СШ №4'!D28+'СШ №5'!D28+'СШ №6'!D28+'СШ №7'!D28+'сш №8+интернат'!D28+'Адыр ош'!D28+'борис сш'!D28+бесх!D28+есенг!D28+марКсш!D28+'мар СШ'!D28+магд!D28+новос!D28+'ново-мар'!D28+'акана курманова'!D28+бастау1!D28+'бастау2)'!D28+попв!D28+покр!D28+полт!D28+радион!D28+соч!D28+'серг+ишим'!D28+сепе!D28+сам.ош!D28+сад.ош!D28+тимаш!D28+тельм!D28+титов!D28+шуйск!D28</f>
        <v>1478999.2612883942</v>
      </c>
      <c r="E28" s="54">
        <f>'СШ №1'!E28+'СШ №2'!E28+'СШ №3'!E28+'СШ №4'!E28+'СШ №5'!E28+'СШ №6'!E28+'СШ №7'!E28+'сш №8+интернат'!E28+'Адыр ош'!E28+'борис сш'!E28+бесх!E28+есенг!E28+марКсш!E28+'мар СШ'!E28+магд!E28+новос!E28+'ново-мар'!E28+'акана курманова'!E28+бастау1!E28+'бастау2)'!E28+попв!E28+покр!E28+полт!E28+радион!E28+соч!E28+'серг+ишим'!E28+сепе!E28+сам.ош!E28+сад.ош!E28+тимаш!E28+тельм!E28+титов!E28+шуйск!E28+'Вечерняя СШ 6'!E28+'ВССО СШ  при ЕЦ'!E28+РОО!E28</f>
        <v>1889839.5463849304</v>
      </c>
    </row>
    <row r="29" spans="1:9" ht="25.5">
      <c r="A29" s="5" t="s">
        <v>5</v>
      </c>
      <c r="B29" s="6" t="s">
        <v>2</v>
      </c>
      <c r="C29" s="36">
        <f>'СШ №1'!C29+'СШ №2'!C29+'СШ №3'!C29+'СШ №4'!C29+'СШ №5'!C29+'СШ №6'!C29+'СШ №7'!C29+'сш №8+интернат'!C29+'Адыр ош'!C29+'борис сш'!C29+бесх!C29+есенг!C29+марКсш!C29+'мар СШ'!C29+магд!C29+новос!C29+'ново-мар'!C29+'акана курманова'!C29+бастау1!C29+'бастау2)'!C29+попв!C29+покр!C29+полт!C29+радион!C29+соч!C29+'серг+ишим'!C29+сепе!C29+сам.ош!C29+сад.ош!C29+тимаш!C29+тельм!C29+титов!C29+шуйск!C29</f>
        <v>177178.2</v>
      </c>
      <c r="D29" s="36">
        <f>'СШ №1'!D29+'СШ №2'!D29+'СШ №3'!D29+'СШ №4'!D29+'СШ №5'!D29+'СШ №6'!D29+'СШ №7'!D29+'сш №8+интернат'!D29+'Адыр ош'!D29+'борис сш'!D29+бесх!D29+есенг!D29+марКсш!D29+'мар СШ'!D29+магд!D29+новос!D29+'ново-мар'!D29+'акана курманова'!D29+бастау1!D29+'бастау2)'!D29+попв!D29+покр!D29+полт!D29+радион!D29+соч!D29+'серг+ишим'!D29+сепе!D29+сам.ош!D29+сад.ош!D29+тимаш!D29+тельм!D29+титов!D29+шуйск!D29</f>
        <v>44294.55</v>
      </c>
      <c r="E29" s="54">
        <f>'СШ №1'!E29+'СШ №2'!E29+'СШ №3'!E29+'СШ №4'!E29+'СШ №5'!E29+'СШ №6'!E29+'СШ №7'!E29+'сш №8+интернат'!E29+'Адыр ош'!E29+'борис сш'!E29+бесх!E29+есенг!E29+марКсш!E29+'мар СШ'!E29+магд!E29+новос!E29+'ново-мар'!E29+'акана курманова'!E29+бастау1!E29+'бастау2)'!E29+попв!E29+покр!E29+полт!E29+радион!E29+соч!E29+'серг+ишим'!E29+сепе!E29+сам.ош!E29+сад.ош!E29+тимаш!E29+тельм!E29+титов!E29+шуйск!E29+'Вечерняя СШ 6'!E29+'ВССО СШ  при ЕЦ'!E29+РОО!E29</f>
        <v>47710.500000000007</v>
      </c>
      <c r="I29" s="34"/>
    </row>
    <row r="30" spans="1:9" ht="36.75">
      <c r="A30" s="12" t="s">
        <v>6</v>
      </c>
      <c r="B30" s="6" t="s">
        <v>2</v>
      </c>
      <c r="C30" s="36">
        <f>'СШ №1'!C30+'СШ №2'!C30+'СШ №3'!C30+'СШ №4'!C30+'СШ №5'!C30+'СШ №6'!C30+'СШ №7'!C30+'сш №8+интернат'!C30+'Адыр ош'!C30+'борис сш'!C30+бесх!C30+есенг!C30+марКсш!C30+'мар СШ'!C30+магд!C30+новос!C30+'ново-мар'!C30+'акана курманова'!C30+бастау1!C30+'бастау2)'!C30+попв!C30+покр!C30+полт!C30+радион!C30+соч!C30+'серг+ишим'!C30+сепе!C30+сам.ош!C30+сад.ош!C30+тимаш!C30+тельм!C30+титов!C30+шуйск!C30</f>
        <v>177192.19999999998</v>
      </c>
      <c r="D30" s="36">
        <f>'СШ №1'!D30+'СШ №2'!D30+'СШ №3'!D30+'СШ №4'!D30+'СШ №5'!D30+'СШ №6'!D30+'СШ №7'!D30+'сш №8+интернат'!D30+'Адыр ош'!D30+'борис сш'!D30+бесх!D30+есенг!D30+марКсш!D30+'мар СШ'!D30+магд!D30+новос!D30+'ново-мар'!D30+'акана курманова'!D30+бастау1!D30+'бастау2)'!D30+попв!D30+покр!D30+полт!D30+радион!D30+соч!D30+'серг+ишим'!D30+сепе!D30+сам.ош!D30+сад.ош!D30+тимаш!D30+тельм!D30+титов!D30+шуйск!D30</f>
        <v>44298.049999999996</v>
      </c>
      <c r="E30" s="54">
        <f>'СШ №1'!E30+'СШ №2'!E30+'СШ №3'!E30+'СШ №4'!E30+'СШ №5'!E30+'СШ №6'!E30+'СШ №7'!E30+'сш №8+интернат'!E30+'Адыр ош'!E30+'борис сш'!E30+бесх!E30+есенг!E30+марКсш!E30+'мар СШ'!E30+магд!E30+новос!E30+'ново-мар'!E30+'акана курманова'!E30+бастау1!E30+'бастау2)'!E30+попв!E30+покр!E30+полт!E30+радион!E30+соч!E30+'серг+ишим'!E30+сепе!E30+сам.ош!E30+сад.ош!E30+тимаш!E30+тельм!E30+титов!E30+шуйск!E30+'Вечерняя СШ 6'!E30+'ВССО СШ  при ЕЦ'!E30+РОО!E30</f>
        <v>13730.8</v>
      </c>
    </row>
    <row r="31" spans="1:9" ht="25.5">
      <c r="A31" s="12" t="s">
        <v>7</v>
      </c>
      <c r="B31" s="6" t="s">
        <v>2</v>
      </c>
      <c r="C31" s="36">
        <f>'СШ №1'!C31+'СШ №2'!C31+'СШ №3'!C31+'СШ №4'!C31+'СШ №5'!C31+'СШ №6'!C31+'СШ №7'!C31+'сш №8+интернат'!C31+'Адыр ош'!C31+'борис сш'!C31+бесх!C31+есенг!C31+марКсш!C31+'мар СШ'!C31+магд!C31+новос!C31+'ново-мар'!C31+'акана курманова'!C31+бастау1!C31+'бастау2)'!C31+попв!C31+покр!C31+полт!C31+радион!C31+соч!C31+'серг+ишим'!C31+сепе!C31+сам.ош!C31+сад.ош!C31+тимаш!C31+тельм!C31+титов!C31+шуйск!C31</f>
        <v>0</v>
      </c>
      <c r="D31" s="36">
        <f>'СШ №1'!D31+'СШ №2'!D31+'СШ №3'!D31+'СШ №4'!D31+'СШ №5'!D31+'СШ №6'!D31+'СШ №7'!D31+'сш №8+интернат'!D31+'Адыр ош'!D31+'борис сш'!D31+бесх!D31+есенг!D31+марКсш!D31+'мар СШ'!D31+магд!D31+новос!D31+'ново-мар'!D31+'акана курманова'!D31+бастау1!D31+'бастау2)'!D31+попв!D31+покр!D31+полт!D31+радион!D31+соч!D31+'серг+ишим'!D31+сепе!D31+сам.ош!D31+сад.ош!D31+тимаш!D31+тельм!D31+титов!D31+шуйск!D31</f>
        <v>0</v>
      </c>
      <c r="E31" s="54">
        <f>'СШ №1'!E31+'СШ №2'!E31+'СШ №3'!E31+'СШ №4'!E31+'СШ №5'!E31+'СШ №6'!E31+'СШ №7'!E31+'сш №8+интернат'!E31+'Адыр ош'!E31+'борис сш'!E31+бесх!E31+есенг!E31+марКсш!E31+'мар СШ'!E31+магд!E31+новос!E31+'ново-мар'!E31+'акана курманова'!E31+бастау1!E31+'бастау2)'!E31+попв!E31+покр!E31+полт!E31+радион!E31+соч!E31+'серг+ишим'!E31+сепе!E31+сам.ош!E31+сад.ош!E31+тимаш!E31+тельм!E31+титов!E31+шуйск!E31+'Вечерняя СШ 6'!E31+'ВССО СШ  при ЕЦ'!E31+РОО!E31</f>
        <v>14171</v>
      </c>
    </row>
    <row r="32" spans="1:9" ht="36.75">
      <c r="A32" s="12" t="s">
        <v>8</v>
      </c>
      <c r="B32" s="6" t="s">
        <v>2</v>
      </c>
      <c r="C32" s="36">
        <f>'СШ №1'!C32+'СШ №2'!C32+'СШ №3'!C32+'СШ №4'!C32+'СШ №5'!C32+'СШ №6'!C32+'СШ №7'!C32+'сш №8+интернат'!C32+'Адыр ош'!C32+'борис сш'!C32+бесх!C32+есенг!C32+марКсш!C32+'мар СШ'!C32+магд!C32+новос!C32+'ново-мар'!C32+'акана курманова'!C32+бастау1!C32+'бастау2)'!C32+попв!C32+покр!C32+полт!C32+радион!C32+соч!C32+'серг+ишим'!C32+сепе!C32+сам.ош!C32+сад.ош!C32+тимаш!C32+тельм!C32+титов!C32+шуйск!C32</f>
        <v>40106.199999999997</v>
      </c>
      <c r="D32" s="36">
        <f>'СШ №1'!D32+'СШ №2'!D32+'СШ №3'!D32+'СШ №4'!D32+'СШ №5'!D32+'СШ №6'!D32+'СШ №7'!D32+'сш №8+интернат'!D32+'Адыр ош'!D32+'борис сш'!D32+бесх!D32+есенг!D32+марКсш!D32+'мар СШ'!D32+магд!D32+новос!D32+'ново-мар'!D32+'акана курманова'!D32+бастау1!D32+'бастау2)'!D32+попв!D32+покр!D32+полт!D32+радион!D32+соч!D32+'серг+ишим'!D32+сепе!D32+сам.ош!D32+сад.ош!D32+тимаш!D32+тельм!D32+титов!D32+шуйск!D32</f>
        <v>10026.525000000001</v>
      </c>
      <c r="E32" s="54">
        <f>'СШ №1'!E32+'СШ №2'!E32+'СШ №3'!E32+'СШ №4'!E32+'СШ №5'!E32+'СШ №6'!E32+'СШ №7'!E32+'сш №8+интернат'!E32+'Адыр ош'!E32+'борис сш'!E32+бесх!E32+есенг!E32+марКсш!E32+'мар СШ'!E32+магд!E32+новос!E32+'ново-мар'!E32+'акана курманова'!E32+бастау1!E32+'бастау2)'!E32+попв!E32+покр!E32+полт!E32+радион!E32+соч!E32+'серг+ишим'!E32+сепе!E32+сам.ош!E32+сад.ош!E32+тимаш!E32+тельм!E32+титов!E32+шуйск!E32+'Вечерняя СШ 6'!E32+'ВССО СШ  при ЕЦ'!E32+РОО!E32</f>
        <v>16490.5</v>
      </c>
    </row>
    <row r="33" spans="1:9" ht="54" customHeight="1">
      <c r="A33" s="12" t="s">
        <v>9</v>
      </c>
      <c r="B33" s="6" t="s">
        <v>2</v>
      </c>
      <c r="C33" s="36">
        <f>'СШ №1'!C33+'СШ №2'!C33+'СШ №3'!C33+'СШ №4'!C33+'СШ №5'!C33+'СШ №6'!C33+'СШ №7'!C33+'сш №8+интернат'!C33+'Адыр ош'!C33+'борис сш'!C33+бесх!C33+есенг!C33+марКсш!C33+'мар СШ'!C33+магд!C33+новос!C33+'ново-мар'!C33+'акана курманова'!C33+бастау1!C33+'бастау2)'!C33+попв!C33+покр!C33+полт!C33+радион!C33+соч!C33+'серг+ишим'!C33+сепе!C33+сам.ош!C33+сад.ош!C33+тимаш!C33+тельм!C33+титов!C33+шуйск!C33</f>
        <v>436021.19999999995</v>
      </c>
      <c r="D33" s="36">
        <f>'СШ №1'!D33+'СШ №2'!D33+'СШ №3'!D33+'СШ №4'!D33+'СШ №5'!D33+'СШ №6'!D33+'СШ №7'!D33+'сш №8+интернат'!D33+'Адыр ош'!D33+'борис сш'!D33+бесх!D33+есенг!D33+марКсш!D33+'мар СШ'!D33+магд!D33+новос!D33+'ново-мар'!D33+'акана курманова'!D33+бастау1!D33+'бастау2)'!D33+попв!D33+покр!D33+полт!D33+радион!D33+соч!D33+'серг+ишим'!D33+сепе!D33+сам.ош!D33+сад.ош!D33+тимаш!D33+тельм!D33+титов!D33+шуйск!D33</f>
        <v>109005.29999999999</v>
      </c>
      <c r="E33" s="54">
        <f>'СШ №1'!E33+'СШ №2'!E33+'СШ №3'!E33+'СШ №4'!E33+'СШ №5'!E33+'СШ №6'!E33+'СШ №7'!E33+'сш №8+интернат'!E33+'Адыр ош'!E33+'борис сш'!E33+бесх!E33+есенг!E33+марКсш!E33+'мар СШ'!E33+магд!E33+новос!E33+'ново-мар'!E33+'акана курманова'!E33+бастау1!E33+'бастау2)'!E33+попв!E33+покр!E33+полт!E33+радион!E33+соч!E33+'серг+ишим'!E33+сепе!E33+сам.ош!E33+сад.ош!E33+тимаш!E33+тельм!E33+титов!E33+шуйск!E33+'Вечерняя СШ 6'!E33+'ВССО СШ  при ЕЦ'!E33+РОО!E33</f>
        <v>209046.2</v>
      </c>
      <c r="G33" s="52"/>
      <c r="I33" s="34"/>
    </row>
    <row r="35" spans="1:9">
      <c r="E35" s="52" t="s">
        <v>63</v>
      </c>
    </row>
    <row r="36" spans="1:9">
      <c r="G36" s="5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3"/>
  <sheetViews>
    <sheetView topLeftCell="A19" workbookViewId="0">
      <selection activeCell="E19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39" customWidth="1"/>
    <col min="4" max="4" width="12" style="16" customWidth="1"/>
    <col min="5" max="5" width="12" style="45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 ht="42" customHeight="1">
      <c r="A4" s="64" t="s">
        <v>39</v>
      </c>
      <c r="B4" s="64"/>
      <c r="C4" s="64"/>
      <c r="D4" s="64"/>
      <c r="E4" s="64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33">
        <v>77</v>
      </c>
      <c r="D11" s="33">
        <v>77</v>
      </c>
      <c r="E11" s="33">
        <v>67</v>
      </c>
    </row>
    <row r="12" spans="1:7" ht="25.5">
      <c r="A12" s="10" t="s">
        <v>23</v>
      </c>
      <c r="B12" s="6" t="s">
        <v>2</v>
      </c>
      <c r="C12" s="17">
        <f>(C13-C32)/C11</f>
        <v>535.04025974025978</v>
      </c>
      <c r="D12" s="17">
        <f t="shared" ref="D12:E12" si="0">(D13-D32)/D11</f>
        <v>133.39902597402599</v>
      </c>
      <c r="E12" s="33">
        <f t="shared" si="0"/>
        <v>158.48805970149252</v>
      </c>
    </row>
    <row r="13" spans="1:7" ht="25.5">
      <c r="A13" s="5" t="s">
        <v>11</v>
      </c>
      <c r="B13" s="6" t="s">
        <v>2</v>
      </c>
      <c r="C13" s="17">
        <f>C15+C29+C30+C31+C32+C33</f>
        <v>41309.300000000003</v>
      </c>
      <c r="D13" s="17">
        <f>D15+D29+D30+D31+D33</f>
        <v>10299.525000000001</v>
      </c>
      <c r="E13" s="33">
        <f>E15+E29+E30+E31+E32+E33</f>
        <v>10776.699999999999</v>
      </c>
    </row>
    <row r="14" spans="1:7">
      <c r="A14" s="8" t="s">
        <v>0</v>
      </c>
      <c r="B14" s="9"/>
      <c r="C14" s="17">
        <v>0</v>
      </c>
      <c r="D14" s="17">
        <f t="shared" ref="D14:D18" si="1">C14</f>
        <v>0</v>
      </c>
      <c r="E14" s="33">
        <v>0</v>
      </c>
      <c r="G14" s="16"/>
    </row>
    <row r="15" spans="1:7" ht="25.5">
      <c r="A15" s="5" t="s">
        <v>12</v>
      </c>
      <c r="B15" s="6" t="s">
        <v>2</v>
      </c>
      <c r="C15" s="17">
        <f>C17+C20+C23+C26</f>
        <v>32606.300000000003</v>
      </c>
      <c r="D15" s="17">
        <f>D17+D20+D23+D26</f>
        <v>8151.5750000000007</v>
      </c>
      <c r="E15" s="33">
        <f>E17+E20+E23+E26</f>
        <v>8469.4</v>
      </c>
      <c r="F15" s="21" t="s">
        <v>63</v>
      </c>
    </row>
    <row r="16" spans="1:7">
      <c r="A16" s="8" t="s">
        <v>1</v>
      </c>
      <c r="B16" s="9"/>
      <c r="C16" s="17">
        <v>0</v>
      </c>
      <c r="D16" s="17">
        <f t="shared" si="1"/>
        <v>0</v>
      </c>
      <c r="E16" s="33">
        <v>0</v>
      </c>
    </row>
    <row r="17" spans="1:8" s="21" customFormat="1" ht="25.5">
      <c r="A17" s="24" t="s">
        <v>59</v>
      </c>
      <c r="B17" s="19" t="s">
        <v>2</v>
      </c>
      <c r="C17" s="33">
        <v>2992.7</v>
      </c>
      <c r="D17" s="17">
        <f>C17/4</f>
        <v>748.17499999999995</v>
      </c>
      <c r="E17" s="33">
        <v>712</v>
      </c>
    </row>
    <row r="18" spans="1:8" s="21" customFormat="1">
      <c r="A18" s="25" t="s">
        <v>4</v>
      </c>
      <c r="B18" s="26" t="s">
        <v>3</v>
      </c>
      <c r="C18" s="33">
        <v>2</v>
      </c>
      <c r="D18" s="17">
        <f t="shared" si="1"/>
        <v>2</v>
      </c>
      <c r="E18" s="33">
        <v>2</v>
      </c>
    </row>
    <row r="19" spans="1:8" s="21" customFormat="1" ht="21.95" customHeight="1">
      <c r="A19" s="25" t="s">
        <v>25</v>
      </c>
      <c r="B19" s="19" t="s">
        <v>26</v>
      </c>
      <c r="C19" s="33">
        <f>C17/C18/12*1000+200</f>
        <v>124895.83333333333</v>
      </c>
      <c r="D19" s="17">
        <f>D17*1000/3/D18</f>
        <v>124695.83333333333</v>
      </c>
      <c r="E19" s="33">
        <f>E17*1000/3/E18</f>
        <v>118666.66666666667</v>
      </c>
    </row>
    <row r="20" spans="1:8" s="21" customFormat="1" ht="25.5">
      <c r="A20" s="24" t="s">
        <v>60</v>
      </c>
      <c r="B20" s="19" t="s">
        <v>2</v>
      </c>
      <c r="C20" s="33">
        <v>20998.400000000001</v>
      </c>
      <c r="D20" s="17">
        <f>C20/4</f>
        <v>5249.6</v>
      </c>
      <c r="E20" s="33">
        <v>5267.5</v>
      </c>
      <c r="F20" s="29" t="s">
        <v>63</v>
      </c>
      <c r="H20" s="29" t="s">
        <v>63</v>
      </c>
    </row>
    <row r="21" spans="1:8" s="21" customFormat="1">
      <c r="A21" s="25" t="s">
        <v>4</v>
      </c>
      <c r="B21" s="26" t="s">
        <v>3</v>
      </c>
      <c r="C21" s="33">
        <v>16.7</v>
      </c>
      <c r="D21" s="17">
        <v>13.7</v>
      </c>
      <c r="E21" s="33">
        <v>13.7</v>
      </c>
    </row>
    <row r="22" spans="1:8" ht="21.95" customHeight="1">
      <c r="A22" s="10" t="s">
        <v>25</v>
      </c>
      <c r="B22" s="6" t="s">
        <v>26</v>
      </c>
      <c r="C22" s="33">
        <f>C20/12/C21*1000</f>
        <v>104782.43512974054</v>
      </c>
      <c r="D22" s="17">
        <f>D20*1000/3/D21</f>
        <v>127727.49391727496</v>
      </c>
      <c r="E22" s="33">
        <f>E20*1000/3/E21</f>
        <v>128163.01703163017</v>
      </c>
    </row>
    <row r="23" spans="1:8" ht="39">
      <c r="A23" s="14" t="s">
        <v>24</v>
      </c>
      <c r="B23" s="6" t="s">
        <v>2</v>
      </c>
      <c r="C23" s="33">
        <v>1783.4</v>
      </c>
      <c r="D23" s="17">
        <f>C23/4</f>
        <v>445.85</v>
      </c>
      <c r="E23" s="33">
        <v>559</v>
      </c>
    </row>
    <row r="24" spans="1:8">
      <c r="A24" s="10" t="s">
        <v>4</v>
      </c>
      <c r="B24" s="11" t="s">
        <v>3</v>
      </c>
      <c r="C24" s="33">
        <v>2.5</v>
      </c>
      <c r="D24" s="17">
        <v>4.5</v>
      </c>
      <c r="E24" s="33">
        <v>4.5</v>
      </c>
    </row>
    <row r="25" spans="1:8" ht="21.95" customHeight="1">
      <c r="A25" s="10" t="s">
        <v>25</v>
      </c>
      <c r="B25" s="6" t="s">
        <v>26</v>
      </c>
      <c r="C25" s="33">
        <f>C23/C24/12*1000</f>
        <v>59446.666666666664</v>
      </c>
      <c r="D25" s="17">
        <f>D23*1000/3/D24</f>
        <v>33025.925925925927</v>
      </c>
      <c r="E25" s="33">
        <f>E23*1000/3/E24</f>
        <v>41407.407407407409</v>
      </c>
    </row>
    <row r="26" spans="1:8" ht="25.5">
      <c r="A26" s="7" t="s">
        <v>22</v>
      </c>
      <c r="B26" s="6" t="s">
        <v>2</v>
      </c>
      <c r="C26" s="33">
        <v>6831.8</v>
      </c>
      <c r="D26" s="17">
        <f>C26/4</f>
        <v>1707.95</v>
      </c>
      <c r="E26" s="33">
        <v>1930.9</v>
      </c>
    </row>
    <row r="27" spans="1:8">
      <c r="A27" s="10" t="s">
        <v>4</v>
      </c>
      <c r="B27" s="11" t="s">
        <v>3</v>
      </c>
      <c r="C27" s="33">
        <v>11.8</v>
      </c>
      <c r="D27" s="17">
        <v>12.8</v>
      </c>
      <c r="E27" s="33">
        <v>12.8</v>
      </c>
    </row>
    <row r="28" spans="1:8" ht="21.95" customHeight="1">
      <c r="A28" s="10" t="s">
        <v>25</v>
      </c>
      <c r="B28" s="6" t="s">
        <v>26</v>
      </c>
      <c r="C28" s="33">
        <f>C26/12/C27*1000</f>
        <v>48247.175141242944</v>
      </c>
      <c r="D28" s="17">
        <f>D26*1000/3/D27</f>
        <v>44477.864583333328</v>
      </c>
      <c r="E28" s="33">
        <f>E26*1000/3/E27</f>
        <v>50283.854166666664</v>
      </c>
    </row>
    <row r="29" spans="1:8" ht="25.5">
      <c r="A29" s="5" t="s">
        <v>5</v>
      </c>
      <c r="B29" s="6" t="s">
        <v>2</v>
      </c>
      <c r="C29" s="17">
        <v>2948</v>
      </c>
      <c r="D29" s="17">
        <f>C29/4</f>
        <v>737</v>
      </c>
      <c r="E29" s="33">
        <v>749.3</v>
      </c>
    </row>
    <row r="30" spans="1:8" ht="36.75">
      <c r="A30" s="12" t="s">
        <v>6</v>
      </c>
      <c r="B30" s="6" t="s">
        <v>2</v>
      </c>
      <c r="C30" s="17">
        <v>3751</v>
      </c>
      <c r="D30" s="17">
        <f t="shared" ref="D30:D33" si="2">C30/4</f>
        <v>937.75</v>
      </c>
      <c r="E30" s="33">
        <v>338</v>
      </c>
    </row>
    <row r="31" spans="1:8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8" ht="36.75">
      <c r="A32" s="12" t="s">
        <v>8</v>
      </c>
      <c r="B32" s="6" t="s">
        <v>2</v>
      </c>
      <c r="C32" s="17">
        <v>111.2</v>
      </c>
      <c r="D32" s="17">
        <f t="shared" si="2"/>
        <v>27.8</v>
      </c>
      <c r="E32" s="33">
        <v>158</v>
      </c>
    </row>
    <row r="33" spans="1:5" ht="38.25" customHeight="1">
      <c r="A33" s="12" t="s">
        <v>9</v>
      </c>
      <c r="B33" s="6" t="s">
        <v>2</v>
      </c>
      <c r="C33" s="17">
        <f>671.3+1221.5</f>
        <v>1892.8</v>
      </c>
      <c r="D33" s="17">
        <f t="shared" si="2"/>
        <v>473.2</v>
      </c>
      <c r="E33" s="33">
        <v>1062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3"/>
  <sheetViews>
    <sheetView topLeftCell="A13" workbookViewId="0">
      <selection activeCell="E13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 ht="29.25" customHeight="1">
      <c r="A4" s="65" t="s">
        <v>36</v>
      </c>
      <c r="B4" s="65"/>
      <c r="C4" s="65"/>
      <c r="D4" s="65"/>
      <c r="E4" s="65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  <c r="F10" s="21" t="s">
        <v>63</v>
      </c>
    </row>
    <row r="11" spans="1:7">
      <c r="A11" s="5" t="s">
        <v>20</v>
      </c>
      <c r="B11" s="6" t="s">
        <v>10</v>
      </c>
      <c r="C11" s="33">
        <v>148</v>
      </c>
      <c r="D11" s="33">
        <v>148</v>
      </c>
      <c r="E11" s="33">
        <v>139</v>
      </c>
    </row>
    <row r="12" spans="1:7" ht="25.5">
      <c r="A12" s="10" t="s">
        <v>23</v>
      </c>
      <c r="B12" s="6" t="s">
        <v>2</v>
      </c>
      <c r="C12" s="17">
        <f>(C13-C32)/C11</f>
        <v>522.75878378378377</v>
      </c>
      <c r="D12" s="17">
        <f t="shared" ref="D12:E12" si="0">(D13-D32)/D11</f>
        <v>139.84425675675675</v>
      </c>
      <c r="E12" s="33">
        <f t="shared" si="0"/>
        <v>147.44100719424461</v>
      </c>
    </row>
    <row r="13" spans="1:7" ht="25.5">
      <c r="A13" s="5" t="s">
        <v>11</v>
      </c>
      <c r="B13" s="6" t="s">
        <v>2</v>
      </c>
      <c r="C13" s="17">
        <f>C15+C29+C30+C31+C32+C33</f>
        <v>77513.600000000006</v>
      </c>
      <c r="D13" s="17">
        <f>D15+D29+D30+D30+D31+D32+D33</f>
        <v>20733.274999999998</v>
      </c>
      <c r="E13" s="33">
        <f>E15+E29+E30+E31+E32+E33</f>
        <v>20825.3</v>
      </c>
    </row>
    <row r="14" spans="1:7">
      <c r="A14" s="8" t="s">
        <v>0</v>
      </c>
      <c r="B14" s="9"/>
      <c r="C14" s="17"/>
      <c r="D14" s="17">
        <f t="shared" ref="D14:D18" si="1">C14</f>
        <v>0</v>
      </c>
      <c r="E14" s="33"/>
      <c r="G14" s="16"/>
    </row>
    <row r="15" spans="1:7" ht="25.5">
      <c r="A15" s="5" t="s">
        <v>12</v>
      </c>
      <c r="B15" s="6" t="s">
        <v>2</v>
      </c>
      <c r="C15" s="17">
        <f>C17+C20+C23+C26</f>
        <v>50963.799999999996</v>
      </c>
      <c r="D15" s="17">
        <f>D17+D20+D23+D26</f>
        <v>12740.949999999999</v>
      </c>
      <c r="E15" s="33">
        <f>E17+E20+E23+E26</f>
        <v>12947</v>
      </c>
      <c r="F15" s="21" t="s">
        <v>63</v>
      </c>
    </row>
    <row r="16" spans="1:7">
      <c r="A16" s="8" t="s">
        <v>1</v>
      </c>
      <c r="B16" s="9"/>
      <c r="C16" s="17"/>
      <c r="D16" s="17">
        <f t="shared" si="1"/>
        <v>0</v>
      </c>
      <c r="E16" s="33"/>
    </row>
    <row r="17" spans="1:6" s="21" customFormat="1" ht="25.5">
      <c r="A17" s="24" t="s">
        <v>59</v>
      </c>
      <c r="B17" s="19" t="s">
        <v>2</v>
      </c>
      <c r="C17" s="33">
        <v>4011.2</v>
      </c>
      <c r="D17" s="17">
        <f>C17/4</f>
        <v>1002.8</v>
      </c>
      <c r="E17" s="33">
        <v>1005</v>
      </c>
    </row>
    <row r="18" spans="1:6" s="21" customFormat="1">
      <c r="A18" s="25" t="s">
        <v>4</v>
      </c>
      <c r="B18" s="26" t="s">
        <v>3</v>
      </c>
      <c r="C18" s="38">
        <v>3</v>
      </c>
      <c r="D18" s="17">
        <f t="shared" si="1"/>
        <v>3</v>
      </c>
      <c r="E18" s="38">
        <v>3</v>
      </c>
    </row>
    <row r="19" spans="1:6" s="21" customFormat="1" ht="21.95" customHeight="1">
      <c r="A19" s="25" t="s">
        <v>25</v>
      </c>
      <c r="B19" s="19" t="s">
        <v>26</v>
      </c>
      <c r="C19" s="33">
        <v>111422.2</v>
      </c>
      <c r="D19" s="17">
        <f>D17*1000/3/D18</f>
        <v>111422.22222222223</v>
      </c>
      <c r="E19" s="33">
        <f>E17*1000/3/E18</f>
        <v>111666.66666666667</v>
      </c>
    </row>
    <row r="20" spans="1:6" s="21" customFormat="1" ht="25.5">
      <c r="A20" s="24" t="s">
        <v>60</v>
      </c>
      <c r="B20" s="19" t="s">
        <v>2</v>
      </c>
      <c r="C20" s="33">
        <v>30190.9</v>
      </c>
      <c r="D20" s="17">
        <f>C20/4</f>
        <v>7547.7250000000004</v>
      </c>
      <c r="E20" s="33">
        <v>7548.3</v>
      </c>
      <c r="F20" s="29" t="s">
        <v>63</v>
      </c>
    </row>
    <row r="21" spans="1:6">
      <c r="A21" s="10" t="s">
        <v>4</v>
      </c>
      <c r="B21" s="11" t="s">
        <v>3</v>
      </c>
      <c r="C21" s="38">
        <v>23.7</v>
      </c>
      <c r="D21" s="17">
        <v>20.3</v>
      </c>
      <c r="E21" s="38">
        <v>20.3</v>
      </c>
    </row>
    <row r="22" spans="1:6" ht="21.95" customHeight="1">
      <c r="A22" s="10" t="s">
        <v>25</v>
      </c>
      <c r="B22" s="6" t="s">
        <v>26</v>
      </c>
      <c r="C22" s="33">
        <f>C20/12/C21*1000</f>
        <v>106156.46976090013</v>
      </c>
      <c r="D22" s="17">
        <f>D20*1000/3/D21</f>
        <v>123936.37110016421</v>
      </c>
      <c r="E22" s="33">
        <f>E20*1000/3/E21</f>
        <v>123945.81280788177</v>
      </c>
    </row>
    <row r="23" spans="1:6" ht="39">
      <c r="A23" s="14" t="s">
        <v>24</v>
      </c>
      <c r="B23" s="6" t="s">
        <v>2</v>
      </c>
      <c r="C23" s="33">
        <v>3351.7</v>
      </c>
      <c r="D23" s="17">
        <f>C23/4</f>
        <v>837.92499999999995</v>
      </c>
      <c r="E23" s="33">
        <v>938</v>
      </c>
    </row>
    <row r="24" spans="1:6">
      <c r="A24" s="10" t="s">
        <v>4</v>
      </c>
      <c r="B24" s="11" t="s">
        <v>3</v>
      </c>
      <c r="C24" s="38">
        <v>3.8</v>
      </c>
      <c r="D24" s="17">
        <v>6.1</v>
      </c>
      <c r="E24" s="38">
        <v>6.1</v>
      </c>
    </row>
    <row r="25" spans="1:6" ht="21.95" customHeight="1">
      <c r="A25" s="10" t="s">
        <v>25</v>
      </c>
      <c r="B25" s="6" t="s">
        <v>26</v>
      </c>
      <c r="C25" s="33">
        <f>C23/C24/12*1000</f>
        <v>73502.192982456138</v>
      </c>
      <c r="D25" s="17">
        <f>D23*1000/3/D24</f>
        <v>45788.251366120217</v>
      </c>
      <c r="E25" s="33">
        <f>E23*1000/3/E24</f>
        <v>51256.830601092901</v>
      </c>
    </row>
    <row r="26" spans="1:6" ht="25.5">
      <c r="A26" s="7" t="s">
        <v>22</v>
      </c>
      <c r="B26" s="6" t="s">
        <v>2</v>
      </c>
      <c r="C26" s="33">
        <v>13410</v>
      </c>
      <c r="D26" s="17">
        <f>C26/4</f>
        <v>3352.5</v>
      </c>
      <c r="E26" s="33">
        <v>3455.7</v>
      </c>
    </row>
    <row r="27" spans="1:6">
      <c r="A27" s="10" t="s">
        <v>4</v>
      </c>
      <c r="B27" s="11" t="s">
        <v>3</v>
      </c>
      <c r="C27" s="38">
        <v>19.2</v>
      </c>
      <c r="D27" s="17">
        <v>21.2</v>
      </c>
      <c r="E27" s="38">
        <v>21.18</v>
      </c>
    </row>
    <row r="28" spans="1:6" ht="21.95" customHeight="1">
      <c r="A28" s="10" t="s">
        <v>25</v>
      </c>
      <c r="B28" s="6" t="s">
        <v>26</v>
      </c>
      <c r="C28" s="33">
        <f>C26/12/C27*1000</f>
        <v>58203.125</v>
      </c>
      <c r="D28" s="17">
        <f>D26*1000/3/D27</f>
        <v>52712.264150943396</v>
      </c>
      <c r="E28" s="33">
        <f>E26*1000/3/E27</f>
        <v>54386.213408876298</v>
      </c>
    </row>
    <row r="29" spans="1:6" ht="25.5">
      <c r="A29" s="5" t="s">
        <v>5</v>
      </c>
      <c r="B29" s="6" t="s">
        <v>2</v>
      </c>
      <c r="C29" s="17">
        <v>4999</v>
      </c>
      <c r="D29" s="17">
        <f>C29/4</f>
        <v>1249.75</v>
      </c>
      <c r="E29" s="33">
        <v>1256.9000000000001</v>
      </c>
    </row>
    <row r="30" spans="1:6" ht="36.75">
      <c r="A30" s="12" t="s">
        <v>6</v>
      </c>
      <c r="B30" s="6" t="s">
        <v>2</v>
      </c>
      <c r="C30" s="17">
        <v>5419.5</v>
      </c>
      <c r="D30" s="17">
        <f t="shared" ref="D30:D33" si="2">C30/4</f>
        <v>1354.875</v>
      </c>
      <c r="E30" s="33">
        <v>398.4</v>
      </c>
    </row>
    <row r="31" spans="1:6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6" ht="36.75">
      <c r="A32" s="12" t="s">
        <v>8</v>
      </c>
      <c r="B32" s="6" t="s">
        <v>2</v>
      </c>
      <c r="C32" s="17">
        <v>145.30000000000001</v>
      </c>
      <c r="D32" s="17">
        <f t="shared" si="2"/>
        <v>36.325000000000003</v>
      </c>
      <c r="E32" s="33">
        <v>331</v>
      </c>
    </row>
    <row r="33" spans="1:5" ht="38.25" customHeight="1">
      <c r="A33" s="12" t="s">
        <v>9</v>
      </c>
      <c r="B33" s="6" t="s">
        <v>2</v>
      </c>
      <c r="C33" s="17">
        <v>15986</v>
      </c>
      <c r="D33" s="17">
        <f t="shared" si="2"/>
        <v>3996.5</v>
      </c>
      <c r="E33" s="33">
        <v>5892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3"/>
  <sheetViews>
    <sheetView topLeftCell="A7" workbookViewId="0">
      <selection activeCell="E7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37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33">
        <v>60</v>
      </c>
      <c r="D11" s="33">
        <v>60</v>
      </c>
      <c r="E11" s="33">
        <v>48</v>
      </c>
    </row>
    <row r="12" spans="1:7" ht="25.5">
      <c r="A12" s="10" t="s">
        <v>23</v>
      </c>
      <c r="B12" s="6" t="s">
        <v>2</v>
      </c>
      <c r="C12" s="17">
        <f>(C13--C32)/C11</f>
        <v>545.96333333333337</v>
      </c>
      <c r="D12" s="17">
        <f t="shared" ref="D12:E12" si="0">(D13--D32)/D11</f>
        <v>136.49083333333334</v>
      </c>
      <c r="E12" s="33">
        <f t="shared" si="0"/>
        <v>213.79583333333335</v>
      </c>
    </row>
    <row r="13" spans="1:7" ht="25.5">
      <c r="A13" s="5" t="s">
        <v>11</v>
      </c>
      <c r="B13" s="6" t="s">
        <v>2</v>
      </c>
      <c r="C13" s="17">
        <f>C15+C29+C30+C31+C32+C33</f>
        <v>32757.8</v>
      </c>
      <c r="D13" s="17">
        <f>D15+D29+D30+D31+D32+D33</f>
        <v>8189.45</v>
      </c>
      <c r="E13" s="33">
        <f>E15+E29+E30+E32+E33</f>
        <v>10146.200000000001</v>
      </c>
    </row>
    <row r="14" spans="1:7">
      <c r="A14" s="8" t="s">
        <v>0</v>
      </c>
      <c r="B14" s="9"/>
      <c r="C14" s="17"/>
      <c r="D14" s="17">
        <f t="shared" ref="D14:D18" si="1">C14</f>
        <v>0</v>
      </c>
      <c r="E14" s="33"/>
      <c r="G14" s="16"/>
    </row>
    <row r="15" spans="1:7" ht="25.5">
      <c r="A15" s="5" t="s">
        <v>12</v>
      </c>
      <c r="B15" s="6" t="s">
        <v>2</v>
      </c>
      <c r="C15" s="17">
        <f>C17+C20+C23+C26</f>
        <v>23970.799999999999</v>
      </c>
      <c r="D15" s="17">
        <f>D17+D20+D23+D26</f>
        <v>5992.7</v>
      </c>
      <c r="E15" s="33">
        <f>E17+E20+E23+E26</f>
        <v>6212</v>
      </c>
      <c r="F15" s="21" t="s">
        <v>63</v>
      </c>
    </row>
    <row r="16" spans="1:7">
      <c r="A16" s="8" t="s">
        <v>1</v>
      </c>
      <c r="B16" s="9"/>
      <c r="C16" s="17"/>
      <c r="D16" s="17">
        <f t="shared" si="1"/>
        <v>0</v>
      </c>
      <c r="E16" s="33"/>
    </row>
    <row r="17" spans="1:6" s="21" customFormat="1" ht="25.5">
      <c r="A17" s="24" t="s">
        <v>59</v>
      </c>
      <c r="B17" s="19" t="s">
        <v>2</v>
      </c>
      <c r="C17" s="33">
        <v>2468</v>
      </c>
      <c r="D17" s="17">
        <f>C17/4</f>
        <v>617</v>
      </c>
      <c r="E17" s="33">
        <v>624.29999999999995</v>
      </c>
    </row>
    <row r="18" spans="1:6" s="21" customFormat="1">
      <c r="A18" s="25" t="s">
        <v>4</v>
      </c>
      <c r="B18" s="26" t="s">
        <v>3</v>
      </c>
      <c r="C18" s="33">
        <v>2</v>
      </c>
      <c r="D18" s="17">
        <f t="shared" si="1"/>
        <v>2</v>
      </c>
      <c r="E18" s="33">
        <v>2</v>
      </c>
    </row>
    <row r="19" spans="1:6" s="21" customFormat="1" ht="21.95" customHeight="1">
      <c r="A19" s="25" t="s">
        <v>25</v>
      </c>
      <c r="B19" s="19" t="s">
        <v>26</v>
      </c>
      <c r="C19" s="33">
        <f>C17/C18/12*1000+200</f>
        <v>103033.33333333333</v>
      </c>
      <c r="D19" s="17">
        <f>D17*1000/3/D18</f>
        <v>102833.33333333333</v>
      </c>
      <c r="E19" s="33">
        <f>E17*1000/3/E18</f>
        <v>104050</v>
      </c>
    </row>
    <row r="20" spans="1:6" s="21" customFormat="1" ht="25.5">
      <c r="A20" s="24" t="s">
        <v>60</v>
      </c>
      <c r="B20" s="19" t="s">
        <v>2</v>
      </c>
      <c r="C20" s="33">
        <v>14560.1</v>
      </c>
      <c r="D20" s="17">
        <f>C20/4</f>
        <v>3640.0250000000001</v>
      </c>
      <c r="E20" s="33">
        <v>3654.2</v>
      </c>
      <c r="F20" s="29" t="s">
        <v>63</v>
      </c>
    </row>
    <row r="21" spans="1:6" s="21" customFormat="1">
      <c r="A21" s="25" t="s">
        <v>4</v>
      </c>
      <c r="B21" s="26" t="s">
        <v>3</v>
      </c>
      <c r="C21" s="33">
        <v>11.4</v>
      </c>
      <c r="D21" s="17">
        <v>9.8000000000000007</v>
      </c>
      <c r="E21" s="33">
        <v>9.8000000000000007</v>
      </c>
    </row>
    <row r="22" spans="1:6" ht="21.95" customHeight="1">
      <c r="A22" s="10" t="s">
        <v>25</v>
      </c>
      <c r="B22" s="6" t="s">
        <v>26</v>
      </c>
      <c r="C22" s="33">
        <f>C20/12/C21*1000</f>
        <v>106433.47953216375</v>
      </c>
      <c r="D22" s="17">
        <f>D20*1000/3/D21</f>
        <v>123810.37414965987</v>
      </c>
      <c r="E22" s="33">
        <f>E20*1000/3/E21</f>
        <v>124292.51700680272</v>
      </c>
    </row>
    <row r="23" spans="1:6" ht="39">
      <c r="A23" s="14" t="s">
        <v>24</v>
      </c>
      <c r="B23" s="6" t="s">
        <v>2</v>
      </c>
      <c r="C23" s="33">
        <v>1444.2</v>
      </c>
      <c r="D23" s="17">
        <f>C23/4</f>
        <v>361.05</v>
      </c>
      <c r="E23" s="33">
        <v>380.3</v>
      </c>
    </row>
    <row r="24" spans="1:6">
      <c r="A24" s="10" t="s">
        <v>4</v>
      </c>
      <c r="B24" s="11" t="s">
        <v>3</v>
      </c>
      <c r="C24" s="33">
        <v>1.5</v>
      </c>
      <c r="D24" s="17">
        <v>2.6</v>
      </c>
      <c r="E24" s="33">
        <v>2.64</v>
      </c>
    </row>
    <row r="25" spans="1:6" ht="21.95" customHeight="1">
      <c r="A25" s="10" t="s">
        <v>25</v>
      </c>
      <c r="B25" s="6" t="s">
        <v>26</v>
      </c>
      <c r="C25" s="33">
        <f>C23/C24/12*1000</f>
        <v>80233.333333333328</v>
      </c>
      <c r="D25" s="17">
        <f>D23*1000/D24/3</f>
        <v>46288.461538461539</v>
      </c>
      <c r="E25" s="33">
        <f>E23*1000/E24/3</f>
        <v>48017.67676767677</v>
      </c>
    </row>
    <row r="26" spans="1:6" ht="25.5">
      <c r="A26" s="7" t="s">
        <v>22</v>
      </c>
      <c r="B26" s="6" t="s">
        <v>2</v>
      </c>
      <c r="C26" s="33">
        <v>5498.5</v>
      </c>
      <c r="D26" s="17">
        <f>C26/4</f>
        <v>1374.625</v>
      </c>
      <c r="E26" s="33">
        <v>1553.2</v>
      </c>
    </row>
    <row r="27" spans="1:6">
      <c r="A27" s="10" t="s">
        <v>4</v>
      </c>
      <c r="B27" s="11" t="s">
        <v>3</v>
      </c>
      <c r="C27" s="33">
        <v>9.8000000000000007</v>
      </c>
      <c r="D27" s="17">
        <v>10.3</v>
      </c>
      <c r="E27" s="33">
        <v>10.3</v>
      </c>
    </row>
    <row r="28" spans="1:6" ht="21.95" customHeight="1">
      <c r="A28" s="10" t="s">
        <v>25</v>
      </c>
      <c r="B28" s="6" t="s">
        <v>26</v>
      </c>
      <c r="C28" s="33">
        <f>C26/12/C27*1000</f>
        <v>46755.952380952374</v>
      </c>
      <c r="D28" s="17">
        <f>D26*1000/3/D27</f>
        <v>44486.245954692553</v>
      </c>
      <c r="E28" s="33">
        <f>E26*1000/3/E27</f>
        <v>50265.372168284783</v>
      </c>
    </row>
    <row r="29" spans="1:6" ht="25.5">
      <c r="A29" s="5" t="s">
        <v>5</v>
      </c>
      <c r="B29" s="6" t="s">
        <v>2</v>
      </c>
      <c r="C29" s="17">
        <v>2566</v>
      </c>
      <c r="D29" s="17">
        <f>C29/4</f>
        <v>641.5</v>
      </c>
      <c r="E29" s="33">
        <v>645.9</v>
      </c>
    </row>
    <row r="30" spans="1:6" ht="36.75">
      <c r="A30" s="12" t="s">
        <v>6</v>
      </c>
      <c r="B30" s="6" t="s">
        <v>2</v>
      </c>
      <c r="C30" s="17">
        <v>5114</v>
      </c>
      <c r="D30" s="17">
        <f t="shared" ref="D30:D33" si="2">C30/4</f>
        <v>1278.5</v>
      </c>
      <c r="E30" s="33">
        <v>377.3</v>
      </c>
    </row>
    <row r="31" spans="1:6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6" ht="36.75">
      <c r="A32" s="12" t="s">
        <v>8</v>
      </c>
      <c r="B32" s="6" t="s">
        <v>2</v>
      </c>
      <c r="C32" s="17">
        <v>0</v>
      </c>
      <c r="D32" s="17">
        <f t="shared" si="2"/>
        <v>0</v>
      </c>
      <c r="E32" s="33">
        <v>116</v>
      </c>
    </row>
    <row r="33" spans="1:5" ht="38.25" customHeight="1">
      <c r="A33" s="12" t="s">
        <v>9</v>
      </c>
      <c r="B33" s="6" t="s">
        <v>2</v>
      </c>
      <c r="C33" s="17">
        <f>446.9+660.1</f>
        <v>1107</v>
      </c>
      <c r="D33" s="17">
        <f t="shared" si="2"/>
        <v>276.75</v>
      </c>
      <c r="E33" s="33">
        <v>2795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3"/>
  <sheetViews>
    <sheetView topLeftCell="A25" workbookViewId="0">
      <selection activeCell="E7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38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33">
        <v>131</v>
      </c>
      <c r="D11" s="33">
        <v>131</v>
      </c>
      <c r="E11" s="33">
        <v>136</v>
      </c>
    </row>
    <row r="12" spans="1:7" ht="25.5">
      <c r="A12" s="10" t="s">
        <v>23</v>
      </c>
      <c r="B12" s="6" t="s">
        <v>2</v>
      </c>
      <c r="C12" s="17">
        <f>(C13-C32)/C11</f>
        <v>578.82748091603059</v>
      </c>
      <c r="D12" s="17">
        <f t="shared" ref="D12:E12" si="0">(D13-D32)/D11</f>
        <v>144.70687022900765</v>
      </c>
      <c r="E12" s="33">
        <f t="shared" si="0"/>
        <v>152.48161764705881</v>
      </c>
    </row>
    <row r="13" spans="1:7" ht="25.5">
      <c r="A13" s="5" t="s">
        <v>11</v>
      </c>
      <c r="B13" s="6" t="s">
        <v>2</v>
      </c>
      <c r="C13" s="17">
        <f>C15+C29+C30+C31+C32+C33</f>
        <v>76022.400000000009</v>
      </c>
      <c r="D13" s="17">
        <f>D15+D29+D30+D31+D32+D33</f>
        <v>19005.600000000002</v>
      </c>
      <c r="E13" s="33">
        <f>E15+E29+E30+E31+E32+E33</f>
        <v>21063.5</v>
      </c>
    </row>
    <row r="14" spans="1:7">
      <c r="A14" s="8" t="s">
        <v>0</v>
      </c>
      <c r="B14" s="9"/>
      <c r="C14" s="17"/>
      <c r="D14" s="17">
        <f t="shared" ref="D14:D18" si="1">C14</f>
        <v>0</v>
      </c>
      <c r="E14" s="33"/>
      <c r="G14" s="16"/>
    </row>
    <row r="15" spans="1:7" ht="25.5">
      <c r="A15" s="5" t="s">
        <v>12</v>
      </c>
      <c r="B15" s="6" t="s">
        <v>2</v>
      </c>
      <c r="C15" s="17">
        <f>C17+C20+C23+C26</f>
        <v>41602.600000000006</v>
      </c>
      <c r="D15" s="17">
        <f>D17+D20+D23+D26</f>
        <v>10400.650000000001</v>
      </c>
      <c r="E15" s="33">
        <f>E17+E20+E23+E26</f>
        <v>11827.1</v>
      </c>
      <c r="F15" s="21" t="s">
        <v>63</v>
      </c>
    </row>
    <row r="16" spans="1:7">
      <c r="A16" s="8" t="s">
        <v>1</v>
      </c>
      <c r="B16" s="9"/>
      <c r="C16" s="17"/>
      <c r="D16" s="17">
        <f t="shared" si="1"/>
        <v>0</v>
      </c>
      <c r="E16" s="33"/>
    </row>
    <row r="17" spans="1:6" s="21" customFormat="1" ht="25.5">
      <c r="A17" s="24" t="s">
        <v>59</v>
      </c>
      <c r="B17" s="19" t="s">
        <v>2</v>
      </c>
      <c r="C17" s="40">
        <v>3597.2</v>
      </c>
      <c r="D17" s="17">
        <f>C17/4</f>
        <v>899.3</v>
      </c>
      <c r="E17" s="33">
        <v>899.9</v>
      </c>
    </row>
    <row r="18" spans="1:6" s="21" customFormat="1">
      <c r="A18" s="25" t="s">
        <v>4</v>
      </c>
      <c r="B18" s="26" t="s">
        <v>3</v>
      </c>
      <c r="C18" s="40">
        <v>3</v>
      </c>
      <c r="D18" s="17">
        <f t="shared" si="1"/>
        <v>3</v>
      </c>
      <c r="E18" s="33">
        <v>3</v>
      </c>
    </row>
    <row r="19" spans="1:6" s="21" customFormat="1" ht="21.95" customHeight="1">
      <c r="A19" s="25" t="s">
        <v>25</v>
      </c>
      <c r="B19" s="19" t="s">
        <v>26</v>
      </c>
      <c r="C19" s="40">
        <f>C17/C18/12*1000+200</f>
        <v>100122.22222222222</v>
      </c>
      <c r="D19" s="17">
        <f>D17*1000/3/D18</f>
        <v>99922.222222222234</v>
      </c>
      <c r="E19" s="33">
        <f>E17*1000/3/E18</f>
        <v>99988.888888888891</v>
      </c>
    </row>
    <row r="20" spans="1:6" s="21" customFormat="1" ht="25.5">
      <c r="A20" s="24" t="s">
        <v>60</v>
      </c>
      <c r="B20" s="19" t="s">
        <v>2</v>
      </c>
      <c r="C20" s="40">
        <v>26640.3</v>
      </c>
      <c r="D20" s="17">
        <f>C20/4</f>
        <v>6660.0749999999998</v>
      </c>
      <c r="E20" s="33">
        <v>7094.6</v>
      </c>
      <c r="F20" s="29" t="s">
        <v>63</v>
      </c>
    </row>
    <row r="21" spans="1:6" s="21" customFormat="1">
      <c r="A21" s="25" t="s">
        <v>4</v>
      </c>
      <c r="B21" s="26" t="s">
        <v>3</v>
      </c>
      <c r="C21" s="40">
        <v>23.3</v>
      </c>
      <c r="D21" s="17">
        <v>20.3</v>
      </c>
      <c r="E21" s="33">
        <v>20.3</v>
      </c>
    </row>
    <row r="22" spans="1:6" ht="21.95" customHeight="1">
      <c r="A22" s="10" t="s">
        <v>25</v>
      </c>
      <c r="B22" s="6" t="s">
        <v>26</v>
      </c>
      <c r="C22" s="40">
        <f>C20/12/C21*1000</f>
        <v>95280.042918454943</v>
      </c>
      <c r="D22" s="17">
        <f>D20*1000/3/D21</f>
        <v>109360.83743842364</v>
      </c>
      <c r="E22" s="33">
        <f>E20*1000/3/E21</f>
        <v>116495.894909688</v>
      </c>
    </row>
    <row r="23" spans="1:6" ht="39">
      <c r="A23" s="14" t="s">
        <v>24</v>
      </c>
      <c r="B23" s="6" t="s">
        <v>2</v>
      </c>
      <c r="C23" s="40">
        <v>1587.4</v>
      </c>
      <c r="D23" s="17">
        <f>C23/4</f>
        <v>396.85</v>
      </c>
      <c r="E23" s="33">
        <v>659</v>
      </c>
    </row>
    <row r="24" spans="1:6">
      <c r="A24" s="10" t="s">
        <v>4</v>
      </c>
      <c r="B24" s="11" t="s">
        <v>3</v>
      </c>
      <c r="C24" s="40">
        <v>2</v>
      </c>
      <c r="D24" s="17">
        <v>4</v>
      </c>
      <c r="E24" s="33">
        <v>4</v>
      </c>
    </row>
    <row r="25" spans="1:6" ht="21.95" customHeight="1">
      <c r="A25" s="10" t="s">
        <v>25</v>
      </c>
      <c r="B25" s="6" t="s">
        <v>26</v>
      </c>
      <c r="C25" s="40">
        <f>C23/C24/12*1000</f>
        <v>66141.666666666672</v>
      </c>
      <c r="D25" s="17">
        <f>D23*1000/3/D24</f>
        <v>33070.833333333336</v>
      </c>
      <c r="E25" s="33">
        <f>E23*1000/3/E24</f>
        <v>54916.666666666664</v>
      </c>
      <c r="F25" s="21" t="s">
        <v>63</v>
      </c>
    </row>
    <row r="26" spans="1:6" ht="25.5">
      <c r="A26" s="7" t="s">
        <v>22</v>
      </c>
      <c r="B26" s="6" t="s">
        <v>2</v>
      </c>
      <c r="C26" s="40">
        <v>9777.7000000000007</v>
      </c>
      <c r="D26" s="17">
        <f>C26/4</f>
        <v>2444.4250000000002</v>
      </c>
      <c r="E26" s="33">
        <v>3173.6</v>
      </c>
    </row>
    <row r="27" spans="1:6">
      <c r="A27" s="10" t="s">
        <v>4</v>
      </c>
      <c r="B27" s="11" t="s">
        <v>3</v>
      </c>
      <c r="C27" s="40">
        <v>15</v>
      </c>
      <c r="D27" s="17">
        <v>19.3</v>
      </c>
      <c r="E27" s="33">
        <v>19.25</v>
      </c>
    </row>
    <row r="28" spans="1:6" ht="21.95" customHeight="1">
      <c r="A28" s="10" t="s">
        <v>25</v>
      </c>
      <c r="B28" s="6" t="s">
        <v>26</v>
      </c>
      <c r="C28" s="40">
        <f>C26/12/C27*1000</f>
        <v>54320.555555555555</v>
      </c>
      <c r="D28" s="17">
        <f>D26*1000/3/D27</f>
        <v>42218.048359240071</v>
      </c>
      <c r="E28" s="33">
        <f>E26*1000/3/E27</f>
        <v>54954.112554112558</v>
      </c>
    </row>
    <row r="29" spans="1:6" ht="25.5">
      <c r="A29" s="5" t="s">
        <v>5</v>
      </c>
      <c r="B29" s="6" t="s">
        <v>2</v>
      </c>
      <c r="C29" s="17">
        <v>4805</v>
      </c>
      <c r="D29" s="17">
        <f>C29/4</f>
        <v>1201.25</v>
      </c>
      <c r="E29" s="33">
        <v>1209.2</v>
      </c>
    </row>
    <row r="30" spans="1:6" ht="36.75">
      <c r="A30" s="12" t="s">
        <v>6</v>
      </c>
      <c r="B30" s="6" t="s">
        <v>2</v>
      </c>
      <c r="C30" s="17">
        <v>4058.8</v>
      </c>
      <c r="D30" s="17">
        <f t="shared" ref="D30:D33" si="2">C30/4</f>
        <v>1014.7</v>
      </c>
      <c r="E30" s="33">
        <v>338.2</v>
      </c>
    </row>
    <row r="31" spans="1:6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6" ht="36.75">
      <c r="A32" s="12" t="s">
        <v>8</v>
      </c>
      <c r="B32" s="6" t="s">
        <v>2</v>
      </c>
      <c r="C32" s="17">
        <v>196</v>
      </c>
      <c r="D32" s="17">
        <f t="shared" si="2"/>
        <v>49</v>
      </c>
      <c r="E32" s="33">
        <v>326</v>
      </c>
    </row>
    <row r="33" spans="1:5" ht="38.25" customHeight="1">
      <c r="A33" s="12" t="s">
        <v>9</v>
      </c>
      <c r="B33" s="6" t="s">
        <v>2</v>
      </c>
      <c r="C33" s="17">
        <v>25360</v>
      </c>
      <c r="D33" s="17">
        <f t="shared" si="2"/>
        <v>6340</v>
      </c>
      <c r="E33" s="33">
        <v>7363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3"/>
  <sheetViews>
    <sheetView topLeftCell="A4" workbookViewId="0">
      <selection activeCell="E6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40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33">
        <v>219</v>
      </c>
      <c r="D11" s="33">
        <v>219</v>
      </c>
      <c r="E11" s="33">
        <v>213</v>
      </c>
    </row>
    <row r="12" spans="1:7" ht="25.5">
      <c r="A12" s="10" t="s">
        <v>23</v>
      </c>
      <c r="B12" s="6" t="s">
        <v>2</v>
      </c>
      <c r="C12" s="33">
        <f>(C13-C32)/C11</f>
        <v>355.57716894977165</v>
      </c>
      <c r="D12" s="33">
        <f t="shared" ref="D12:E12" si="0">(D13-D32)/D11</f>
        <v>88.894292237442912</v>
      </c>
      <c r="E12" s="33">
        <f t="shared" si="0"/>
        <v>99.717370892018792</v>
      </c>
    </row>
    <row r="13" spans="1:7" ht="25.5">
      <c r="A13" s="5" t="s">
        <v>11</v>
      </c>
      <c r="B13" s="6" t="s">
        <v>2</v>
      </c>
      <c r="C13" s="33">
        <f>C15+C29+C30+C31+C32+C33</f>
        <v>79026.899999999994</v>
      </c>
      <c r="D13" s="33">
        <f>D15+D29+D30+D31+D32+D33</f>
        <v>19756.724999999999</v>
      </c>
      <c r="E13" s="33">
        <f>E15+E29+E30+E31+E32+E33</f>
        <v>21744.800000000003</v>
      </c>
    </row>
    <row r="14" spans="1:7">
      <c r="A14" s="8" t="s">
        <v>0</v>
      </c>
      <c r="B14" s="9"/>
      <c r="C14" s="33"/>
      <c r="D14" s="33">
        <f t="shared" ref="D14:D18" si="1">C14</f>
        <v>0</v>
      </c>
      <c r="E14" s="33"/>
      <c r="G14" s="16"/>
    </row>
    <row r="15" spans="1:7" ht="25.5">
      <c r="A15" s="5" t="s">
        <v>12</v>
      </c>
      <c r="B15" s="6" t="s">
        <v>2</v>
      </c>
      <c r="C15" s="33">
        <f>C17+C20+C23+C26</f>
        <v>57070.69999999999</v>
      </c>
      <c r="D15" s="33">
        <f>D17+D20+D23+D26</f>
        <v>14267.674999999997</v>
      </c>
      <c r="E15" s="33">
        <f>E17+E20+E23+E26</f>
        <v>14685.9</v>
      </c>
      <c r="F15" s="21" t="s">
        <v>63</v>
      </c>
    </row>
    <row r="16" spans="1:7">
      <c r="A16" s="8" t="s">
        <v>1</v>
      </c>
      <c r="B16" s="9"/>
      <c r="C16" s="33"/>
      <c r="D16" s="33">
        <f t="shared" si="1"/>
        <v>0</v>
      </c>
      <c r="E16" s="33"/>
    </row>
    <row r="17" spans="1:7" s="21" customFormat="1" ht="25.5">
      <c r="A17" s="24" t="s">
        <v>59</v>
      </c>
      <c r="B17" s="19" t="s">
        <v>2</v>
      </c>
      <c r="C17" s="33">
        <v>4572.7</v>
      </c>
      <c r="D17" s="33">
        <f>C17/4</f>
        <v>1143.175</v>
      </c>
      <c r="E17" s="33">
        <v>1147.4000000000001</v>
      </c>
      <c r="G17" s="21" t="s">
        <v>63</v>
      </c>
    </row>
    <row r="18" spans="1:7" s="21" customFormat="1">
      <c r="A18" s="25" t="s">
        <v>4</v>
      </c>
      <c r="B18" s="26" t="s">
        <v>3</v>
      </c>
      <c r="C18" s="33">
        <v>3</v>
      </c>
      <c r="D18" s="33">
        <f t="shared" si="1"/>
        <v>3</v>
      </c>
      <c r="E18" s="33">
        <v>3</v>
      </c>
    </row>
    <row r="19" spans="1:7" s="21" customFormat="1" ht="21.95" customHeight="1">
      <c r="A19" s="25" t="s">
        <v>25</v>
      </c>
      <c r="B19" s="19" t="s">
        <v>26</v>
      </c>
      <c r="C19" s="33">
        <f>C17/C18/12*1000+200</f>
        <v>127219.44444444445</v>
      </c>
      <c r="D19" s="33">
        <f>D17*1000/3/D18</f>
        <v>127019.44444444444</v>
      </c>
      <c r="E19" s="33">
        <f>E17*1000/3/E18</f>
        <v>127488.88888888889</v>
      </c>
    </row>
    <row r="20" spans="1:7" s="21" customFormat="1" ht="25.5">
      <c r="A20" s="24" t="s">
        <v>60</v>
      </c>
      <c r="B20" s="19" t="s">
        <v>2</v>
      </c>
      <c r="C20" s="33">
        <v>35006.199999999997</v>
      </c>
      <c r="D20" s="33">
        <f>C20/4</f>
        <v>8751.5499999999993</v>
      </c>
      <c r="E20" s="33">
        <v>8865.6</v>
      </c>
      <c r="F20" s="29" t="s">
        <v>63</v>
      </c>
    </row>
    <row r="21" spans="1:7">
      <c r="A21" s="10" t="s">
        <v>4</v>
      </c>
      <c r="B21" s="11" t="s">
        <v>3</v>
      </c>
      <c r="C21" s="33">
        <v>28.3</v>
      </c>
      <c r="D21" s="33">
        <v>24.3</v>
      </c>
      <c r="E21" s="33">
        <v>24.3</v>
      </c>
    </row>
    <row r="22" spans="1:7" ht="21.95" customHeight="1">
      <c r="A22" s="10" t="s">
        <v>25</v>
      </c>
      <c r="B22" s="6" t="s">
        <v>26</v>
      </c>
      <c r="C22" s="33">
        <f>C20/12/C21*1000</f>
        <v>103080.68315665486</v>
      </c>
      <c r="D22" s="33">
        <f>D20*1000/3/D21</f>
        <v>120048.69684499314</v>
      </c>
      <c r="E22" s="33">
        <f>E20*1000/3/E21</f>
        <v>121613.16872427984</v>
      </c>
    </row>
    <row r="23" spans="1:7" ht="39">
      <c r="A23" s="14" t="s">
        <v>24</v>
      </c>
      <c r="B23" s="6" t="s">
        <v>2</v>
      </c>
      <c r="C23" s="40">
        <v>4655.7</v>
      </c>
      <c r="D23" s="17">
        <f>C23/4</f>
        <v>1163.925</v>
      </c>
      <c r="E23" s="33">
        <v>1197</v>
      </c>
    </row>
    <row r="24" spans="1:7">
      <c r="A24" s="10" t="s">
        <v>4</v>
      </c>
      <c r="B24" s="11" t="s">
        <v>3</v>
      </c>
      <c r="C24" s="40">
        <v>4.5</v>
      </c>
      <c r="D24" s="17">
        <v>7</v>
      </c>
      <c r="E24" s="33">
        <v>7</v>
      </c>
    </row>
    <row r="25" spans="1:7" ht="21.95" customHeight="1">
      <c r="A25" s="10" t="s">
        <v>25</v>
      </c>
      <c r="B25" s="6" t="s">
        <v>26</v>
      </c>
      <c r="C25" s="40">
        <f>C23/C24/12*1000</f>
        <v>86216.666666666657</v>
      </c>
      <c r="D25" s="17">
        <f>D23*1000/3/D24</f>
        <v>55425</v>
      </c>
      <c r="E25" s="33">
        <f>E23*1000/3/E24</f>
        <v>57000</v>
      </c>
    </row>
    <row r="26" spans="1:7" ht="25.5">
      <c r="A26" s="7" t="s">
        <v>22</v>
      </c>
      <c r="B26" s="6" t="s">
        <v>2</v>
      </c>
      <c r="C26" s="40">
        <v>12836.1</v>
      </c>
      <c r="D26" s="17">
        <f>C26/4</f>
        <v>3209.0250000000001</v>
      </c>
      <c r="E26" s="33">
        <v>3475.9</v>
      </c>
    </row>
    <row r="27" spans="1:7">
      <c r="A27" s="10" t="s">
        <v>4</v>
      </c>
      <c r="B27" s="11" t="s">
        <v>3</v>
      </c>
      <c r="C27" s="40">
        <v>23.8</v>
      </c>
      <c r="D27" s="17">
        <v>22.3</v>
      </c>
      <c r="E27" s="33">
        <v>22.25</v>
      </c>
    </row>
    <row r="28" spans="1:7" ht="21.95" customHeight="1">
      <c r="A28" s="10" t="s">
        <v>25</v>
      </c>
      <c r="B28" s="6" t="s">
        <v>26</v>
      </c>
      <c r="C28" s="40">
        <f>C26/12/C27*1000</f>
        <v>44944.327731092439</v>
      </c>
      <c r="D28" s="17">
        <f>D26*1000/3/D27</f>
        <v>47967.488789237665</v>
      </c>
      <c r="E28" s="33">
        <f>E26*1000/3/E27</f>
        <v>52073.408239700373</v>
      </c>
    </row>
    <row r="29" spans="1:7" ht="25.5">
      <c r="A29" s="5" t="s">
        <v>5</v>
      </c>
      <c r="B29" s="6" t="s">
        <v>2</v>
      </c>
      <c r="C29" s="17">
        <v>4995</v>
      </c>
      <c r="D29" s="17">
        <f>C29/4</f>
        <v>1248.75</v>
      </c>
      <c r="E29" s="33">
        <v>1297.7</v>
      </c>
    </row>
    <row r="30" spans="1:7" ht="36.75">
      <c r="A30" s="12" t="s">
        <v>6</v>
      </c>
      <c r="B30" s="6" t="s">
        <v>2</v>
      </c>
      <c r="C30" s="17">
        <v>10616.7</v>
      </c>
      <c r="D30" s="17">
        <f t="shared" ref="D30:D33" si="2">C30/4</f>
        <v>2654.1750000000002</v>
      </c>
      <c r="E30" s="33">
        <v>361.2</v>
      </c>
    </row>
    <row r="31" spans="1:7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7" ht="36.75">
      <c r="A32" s="12" t="s">
        <v>8</v>
      </c>
      <c r="B32" s="6" t="s">
        <v>2</v>
      </c>
      <c r="C32" s="17">
        <v>1155.5</v>
      </c>
      <c r="D32" s="17">
        <f t="shared" si="2"/>
        <v>288.875</v>
      </c>
      <c r="E32" s="33">
        <v>505</v>
      </c>
    </row>
    <row r="33" spans="1:5" ht="38.25" customHeight="1">
      <c r="A33" s="12" t="s">
        <v>9</v>
      </c>
      <c r="B33" s="6" t="s">
        <v>2</v>
      </c>
      <c r="C33" s="17">
        <v>5189</v>
      </c>
      <c r="D33" s="17">
        <f t="shared" si="2"/>
        <v>1297.25</v>
      </c>
      <c r="E33" s="33">
        <v>4895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33"/>
  <sheetViews>
    <sheetView topLeftCell="A19" workbookViewId="0">
      <selection activeCell="E19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41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33">
        <v>276</v>
      </c>
      <c r="D11" s="33">
        <v>276</v>
      </c>
      <c r="E11" s="33">
        <v>258</v>
      </c>
    </row>
    <row r="12" spans="1:7" ht="25.5">
      <c r="A12" s="10" t="s">
        <v>23</v>
      </c>
      <c r="B12" s="6" t="s">
        <v>2</v>
      </c>
      <c r="C12" s="17">
        <f>(C13-C32)/C11</f>
        <v>304.63442028985509</v>
      </c>
      <c r="D12" s="17">
        <f t="shared" ref="D12:E12" si="0">(D13-D32)/D11</f>
        <v>76.158605072463772</v>
      </c>
      <c r="E12" s="33">
        <f t="shared" si="0"/>
        <v>83.198062015503865</v>
      </c>
    </row>
    <row r="13" spans="1:7" ht="25.5">
      <c r="A13" s="5" t="s">
        <v>11</v>
      </c>
      <c r="B13" s="6" t="s">
        <v>2</v>
      </c>
      <c r="C13" s="17">
        <f>C15+C29+C30+C31+C32+C33</f>
        <v>85255.5</v>
      </c>
      <c r="D13" s="17">
        <f>D15+D29+D30+D31+D32+D33</f>
        <v>21313.875</v>
      </c>
      <c r="E13" s="33">
        <f>E15+E29+E30+E31+E32+E33</f>
        <v>22075.1</v>
      </c>
    </row>
    <row r="14" spans="1:7">
      <c r="A14" s="8" t="s">
        <v>0</v>
      </c>
      <c r="B14" s="9"/>
      <c r="C14" s="17"/>
      <c r="D14" s="17">
        <f t="shared" ref="D14:D18" si="1">C14</f>
        <v>0</v>
      </c>
      <c r="E14" s="33"/>
      <c r="G14" s="16"/>
    </row>
    <row r="15" spans="1:7" ht="25.5">
      <c r="A15" s="5" t="s">
        <v>12</v>
      </c>
      <c r="B15" s="6" t="s">
        <v>2</v>
      </c>
      <c r="C15" s="17">
        <f>C17+C20+C23+C26</f>
        <v>63873.599999999999</v>
      </c>
      <c r="D15" s="17">
        <f>D17+D20+D23+D26</f>
        <v>15968.4</v>
      </c>
      <c r="E15" s="33">
        <f>E17+E20+E23+E26</f>
        <v>16133.7</v>
      </c>
      <c r="F15" s="21" t="s">
        <v>63</v>
      </c>
    </row>
    <row r="16" spans="1:7">
      <c r="A16" s="8" t="s">
        <v>1</v>
      </c>
      <c r="B16" s="9"/>
      <c r="C16" s="17"/>
      <c r="D16" s="17">
        <f t="shared" si="1"/>
        <v>0</v>
      </c>
      <c r="E16" s="33"/>
    </row>
    <row r="17" spans="1:6" s="21" customFormat="1" ht="25.5">
      <c r="A17" s="24" t="s">
        <v>59</v>
      </c>
      <c r="B17" s="19" t="s">
        <v>2</v>
      </c>
      <c r="C17" s="33">
        <v>4055.9</v>
      </c>
      <c r="D17" s="17">
        <f>C17/4</f>
        <v>1013.975</v>
      </c>
      <c r="E17" s="33">
        <v>1019.2</v>
      </c>
    </row>
    <row r="18" spans="1:6" s="21" customFormat="1">
      <c r="A18" s="25" t="s">
        <v>4</v>
      </c>
      <c r="B18" s="26" t="s">
        <v>3</v>
      </c>
      <c r="C18" s="38">
        <v>3</v>
      </c>
      <c r="D18" s="17">
        <f t="shared" si="1"/>
        <v>3</v>
      </c>
      <c r="E18" s="38">
        <v>3</v>
      </c>
    </row>
    <row r="19" spans="1:6" s="21" customFormat="1" ht="21.95" customHeight="1">
      <c r="A19" s="25" t="s">
        <v>25</v>
      </c>
      <c r="B19" s="19" t="s">
        <v>26</v>
      </c>
      <c r="C19" s="33">
        <f>C17/C18/12*1000+200</f>
        <v>112863.88888888889</v>
      </c>
      <c r="D19" s="17">
        <f>D17*1000/3/D18</f>
        <v>112663.88888888889</v>
      </c>
      <c r="E19" s="33">
        <f>E17*1000/3/E18</f>
        <v>113244.44444444444</v>
      </c>
    </row>
    <row r="20" spans="1:6" s="21" customFormat="1" ht="25.5">
      <c r="A20" s="24" t="s">
        <v>60</v>
      </c>
      <c r="B20" s="19" t="s">
        <v>2</v>
      </c>
      <c r="C20" s="33">
        <v>40419.199999999997</v>
      </c>
      <c r="D20" s="17">
        <f>C20/4</f>
        <v>10104.799999999999</v>
      </c>
      <c r="E20" s="33">
        <v>10104.5</v>
      </c>
      <c r="F20" s="44" t="s">
        <v>63</v>
      </c>
    </row>
    <row r="21" spans="1:6" s="21" customFormat="1">
      <c r="A21" s="25" t="s">
        <v>4</v>
      </c>
      <c r="B21" s="26" t="s">
        <v>3</v>
      </c>
      <c r="C21" s="38">
        <v>29.64</v>
      </c>
      <c r="D21" s="17">
        <v>25</v>
      </c>
      <c r="E21" s="38">
        <v>25</v>
      </c>
      <c r="F21" s="43"/>
    </row>
    <row r="22" spans="1:6" s="21" customFormat="1" ht="21.95" customHeight="1">
      <c r="A22" s="25" t="s">
        <v>25</v>
      </c>
      <c r="B22" s="19" t="s">
        <v>26</v>
      </c>
      <c r="C22" s="33">
        <f t="shared" ref="C22" si="2">C20/12/C21*1000</f>
        <v>113639.22627080521</v>
      </c>
      <c r="D22" s="17">
        <f>D20*1000/3/D21</f>
        <v>134730.66666666666</v>
      </c>
      <c r="E22" s="33">
        <f>E20*1000/3/E21</f>
        <v>134726.66666666666</v>
      </c>
      <c r="F22" s="44"/>
    </row>
    <row r="23" spans="1:6" ht="39">
      <c r="A23" s="14" t="s">
        <v>24</v>
      </c>
      <c r="B23" s="6" t="s">
        <v>2</v>
      </c>
      <c r="C23" s="33">
        <v>5703.5</v>
      </c>
      <c r="D23" s="17">
        <f>C23/4</f>
        <v>1425.875</v>
      </c>
      <c r="E23" s="33">
        <v>1536</v>
      </c>
      <c r="F23" s="43"/>
    </row>
    <row r="24" spans="1:6">
      <c r="A24" s="10" t="s">
        <v>4</v>
      </c>
      <c r="B24" s="11" t="s">
        <v>3</v>
      </c>
      <c r="C24" s="38">
        <v>6.5</v>
      </c>
      <c r="D24" s="17">
        <v>7.6</v>
      </c>
      <c r="E24" s="38">
        <v>7.64</v>
      </c>
      <c r="F24" s="67"/>
    </row>
    <row r="25" spans="1:6" ht="21.95" customHeight="1">
      <c r="A25" s="10" t="s">
        <v>25</v>
      </c>
      <c r="B25" s="6" t="s">
        <v>26</v>
      </c>
      <c r="C25" s="33">
        <f>C23/C24/12*1000</f>
        <v>73121.794871794875</v>
      </c>
      <c r="D25" s="17">
        <f>D23*1000/3/D24</f>
        <v>62538.377192982465</v>
      </c>
      <c r="E25" s="33">
        <f>E23*1000/3/E24</f>
        <v>67015.706806282731</v>
      </c>
    </row>
    <row r="26" spans="1:6" ht="25.5">
      <c r="A26" s="7" t="s">
        <v>22</v>
      </c>
      <c r="B26" s="6" t="s">
        <v>2</v>
      </c>
      <c r="C26" s="33">
        <v>13695</v>
      </c>
      <c r="D26" s="17">
        <f>C26/4</f>
        <v>3423.75</v>
      </c>
      <c r="E26" s="33">
        <v>3474</v>
      </c>
    </row>
    <row r="27" spans="1:6">
      <c r="A27" s="10" t="s">
        <v>4</v>
      </c>
      <c r="B27" s="11" t="s">
        <v>3</v>
      </c>
      <c r="C27" s="38">
        <v>22.1</v>
      </c>
      <c r="D27" s="17">
        <v>23.1</v>
      </c>
      <c r="E27" s="38">
        <v>23.05</v>
      </c>
    </row>
    <row r="28" spans="1:6" ht="21.95" customHeight="1">
      <c r="A28" s="10" t="s">
        <v>25</v>
      </c>
      <c r="B28" s="6" t="s">
        <v>26</v>
      </c>
      <c r="C28" s="33">
        <f>C26/12/C27*1000</f>
        <v>51640.271493212669</v>
      </c>
      <c r="D28" s="17">
        <f>D26*1000/3/D27</f>
        <v>49404.761904761901</v>
      </c>
      <c r="E28" s="33">
        <f>E26*1000/3/E27</f>
        <v>50238.611713665945</v>
      </c>
    </row>
    <row r="29" spans="1:6" ht="25.5">
      <c r="A29" s="5" t="s">
        <v>5</v>
      </c>
      <c r="B29" s="6" t="s">
        <v>2</v>
      </c>
      <c r="C29" s="33">
        <v>3964</v>
      </c>
      <c r="D29" s="17">
        <f>C29/4</f>
        <v>991</v>
      </c>
      <c r="E29" s="33">
        <v>998.1</v>
      </c>
    </row>
    <row r="30" spans="1:6" ht="36.75">
      <c r="A30" s="12" t="s">
        <v>6</v>
      </c>
      <c r="B30" s="6" t="s">
        <v>2</v>
      </c>
      <c r="C30" s="17">
        <v>10334.5</v>
      </c>
      <c r="D30" s="17">
        <f t="shared" ref="D30:D33" si="3">C30/4</f>
        <v>2583.625</v>
      </c>
      <c r="E30" s="33">
        <v>371.6</v>
      </c>
    </row>
    <row r="31" spans="1:6" ht="25.5">
      <c r="A31" s="12" t="s">
        <v>7</v>
      </c>
      <c r="B31" s="6" t="s">
        <v>2</v>
      </c>
      <c r="C31" s="17">
        <v>0</v>
      </c>
      <c r="D31" s="17">
        <f t="shared" si="3"/>
        <v>0</v>
      </c>
      <c r="E31" s="33">
        <v>0</v>
      </c>
    </row>
    <row r="32" spans="1:6" ht="36.75">
      <c r="A32" s="12" t="s">
        <v>8</v>
      </c>
      <c r="B32" s="6" t="s">
        <v>2</v>
      </c>
      <c r="C32" s="17">
        <v>1176.4000000000001</v>
      </c>
      <c r="D32" s="17">
        <f t="shared" si="3"/>
        <v>294.10000000000002</v>
      </c>
      <c r="E32" s="33">
        <v>610</v>
      </c>
    </row>
    <row r="33" spans="1:5" ht="38.25" customHeight="1">
      <c r="A33" s="12" t="s">
        <v>9</v>
      </c>
      <c r="B33" s="6" t="s">
        <v>2</v>
      </c>
      <c r="C33" s="17">
        <v>5907</v>
      </c>
      <c r="D33" s="17">
        <f t="shared" si="3"/>
        <v>1476.75</v>
      </c>
      <c r="E33" s="33">
        <v>3961.7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33"/>
  <sheetViews>
    <sheetView topLeftCell="A7" workbookViewId="0">
      <selection activeCell="E7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2" style="16" customWidth="1"/>
    <col min="5" max="5" width="12" style="45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62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46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20">
        <v>14</v>
      </c>
      <c r="D11" s="33">
        <v>14</v>
      </c>
      <c r="E11" s="33">
        <v>12</v>
      </c>
    </row>
    <row r="12" spans="1:7" ht="25.5">
      <c r="A12" s="10" t="s">
        <v>23</v>
      </c>
      <c r="B12" s="6" t="s">
        <v>2</v>
      </c>
      <c r="C12" s="15">
        <f>(C13-C32)/C11</f>
        <v>1018.6571428571427</v>
      </c>
      <c r="D12" s="17">
        <f t="shared" ref="D12:E12" si="0">(D13-D32)/D11</f>
        <v>254.66428571428568</v>
      </c>
      <c r="E12" s="33">
        <f t="shared" si="0"/>
        <v>322.93333333333334</v>
      </c>
    </row>
    <row r="13" spans="1:7" ht="25.5">
      <c r="A13" s="5" t="s">
        <v>11</v>
      </c>
      <c r="B13" s="6" t="s">
        <v>2</v>
      </c>
      <c r="C13" s="15">
        <f>C15+C29+C30+C31+C32+C33</f>
        <v>14261.199999999999</v>
      </c>
      <c r="D13" s="17">
        <f>D15+D29+D30+D31+D32+D33</f>
        <v>3565.2999999999997</v>
      </c>
      <c r="E13" s="33">
        <f>E15+E29+E30+E31+E32+E33</f>
        <v>3903.2</v>
      </c>
    </row>
    <row r="14" spans="1:7">
      <c r="A14" s="8" t="s">
        <v>0</v>
      </c>
      <c r="B14" s="9"/>
      <c r="C14" s="15"/>
      <c r="D14" s="17">
        <f t="shared" ref="D14:D19" si="1">C14</f>
        <v>0</v>
      </c>
      <c r="E14" s="33"/>
      <c r="G14" s="16"/>
    </row>
    <row r="15" spans="1:7" ht="25.5">
      <c r="A15" s="5" t="s">
        <v>12</v>
      </c>
      <c r="B15" s="6" t="s">
        <v>2</v>
      </c>
      <c r="C15" s="15">
        <f>C17+C20+C23+C26</f>
        <v>9844.5</v>
      </c>
      <c r="D15" s="17">
        <f>D17+D20+D23+D26</f>
        <v>2461.125</v>
      </c>
      <c r="E15" s="33">
        <f>E17+E20+E23+E26</f>
        <v>2593.9</v>
      </c>
      <c r="F15" s="21" t="s">
        <v>63</v>
      </c>
    </row>
    <row r="16" spans="1:7">
      <c r="A16" s="8" t="s">
        <v>1</v>
      </c>
      <c r="B16" s="9"/>
      <c r="C16" s="15"/>
      <c r="D16" s="17">
        <f t="shared" si="1"/>
        <v>0</v>
      </c>
      <c r="E16" s="33"/>
    </row>
    <row r="17" spans="1:6" s="21" customFormat="1" ht="25.5">
      <c r="A17" s="24" t="s">
        <v>59</v>
      </c>
      <c r="B17" s="19" t="s">
        <v>2</v>
      </c>
      <c r="C17" s="30">
        <v>0</v>
      </c>
      <c r="D17" s="17">
        <f t="shared" si="1"/>
        <v>0</v>
      </c>
      <c r="E17" s="33">
        <v>0</v>
      </c>
    </row>
    <row r="18" spans="1:6" s="21" customFormat="1">
      <c r="A18" s="25" t="s">
        <v>4</v>
      </c>
      <c r="B18" s="26" t="s">
        <v>3</v>
      </c>
      <c r="C18" s="30">
        <v>0</v>
      </c>
      <c r="D18" s="17">
        <f t="shared" si="1"/>
        <v>0</v>
      </c>
      <c r="E18" s="33">
        <v>0</v>
      </c>
    </row>
    <row r="19" spans="1:6" s="21" customFormat="1" ht="21.95" customHeight="1">
      <c r="A19" s="25" t="s">
        <v>25</v>
      </c>
      <c r="B19" s="19" t="s">
        <v>26</v>
      </c>
      <c r="C19" s="30">
        <v>0</v>
      </c>
      <c r="D19" s="17">
        <f t="shared" si="1"/>
        <v>0</v>
      </c>
      <c r="E19" s="33">
        <v>0</v>
      </c>
    </row>
    <row r="20" spans="1:6" s="21" customFormat="1" ht="25.5">
      <c r="A20" s="24" t="s">
        <v>60</v>
      </c>
      <c r="B20" s="19" t="s">
        <v>2</v>
      </c>
      <c r="C20" s="30">
        <v>6992.9</v>
      </c>
      <c r="D20" s="17">
        <f>C20/4</f>
        <v>1748.2249999999999</v>
      </c>
      <c r="E20" s="33">
        <v>1692.8</v>
      </c>
    </row>
    <row r="21" spans="1:6">
      <c r="A21" s="10" t="s">
        <v>4</v>
      </c>
      <c r="B21" s="11" t="s">
        <v>3</v>
      </c>
      <c r="C21" s="31">
        <v>5.74</v>
      </c>
      <c r="D21" s="17">
        <v>4.0999999999999996</v>
      </c>
      <c r="E21" s="33">
        <v>4.0999999999999996</v>
      </c>
    </row>
    <row r="22" spans="1:6" ht="21.95" customHeight="1">
      <c r="A22" s="10" t="s">
        <v>25</v>
      </c>
      <c r="B22" s="6" t="s">
        <v>26</v>
      </c>
      <c r="C22" s="30">
        <f>C20/12/C21*1000</f>
        <v>101522.93844367014</v>
      </c>
      <c r="D22" s="17">
        <f>D20*1000/3/D21</f>
        <v>142132.11382113822</v>
      </c>
      <c r="E22" s="33">
        <f>E20*1000/3/E21</f>
        <v>137626.01626016261</v>
      </c>
      <c r="F22" s="29" t="s">
        <v>63</v>
      </c>
    </row>
    <row r="23" spans="1:6" ht="39">
      <c r="A23" s="14" t="s">
        <v>24</v>
      </c>
      <c r="B23" s="6" t="s">
        <v>2</v>
      </c>
      <c r="C23" s="30">
        <v>164.8</v>
      </c>
      <c r="D23" s="17">
        <f>C23/4</f>
        <v>41.2</v>
      </c>
      <c r="E23" s="33">
        <v>91.5</v>
      </c>
    </row>
    <row r="24" spans="1:6">
      <c r="A24" s="10" t="s">
        <v>4</v>
      </c>
      <c r="B24" s="11" t="s">
        <v>3</v>
      </c>
      <c r="C24" s="31">
        <v>0.25</v>
      </c>
      <c r="D24" s="17">
        <v>1.7</v>
      </c>
      <c r="E24" s="33">
        <v>1.69</v>
      </c>
    </row>
    <row r="25" spans="1:6" ht="21.95" customHeight="1">
      <c r="A25" s="10" t="s">
        <v>25</v>
      </c>
      <c r="B25" s="6" t="s">
        <v>26</v>
      </c>
      <c r="C25" s="30">
        <f>C23/C24/12*1000</f>
        <v>54933.333333333336</v>
      </c>
      <c r="D25" s="17">
        <f>D23*1000/3/D24</f>
        <v>8078.4313725490201</v>
      </c>
      <c r="E25" s="33">
        <f>E23*1000/3/E24</f>
        <v>18047.337278106508</v>
      </c>
    </row>
    <row r="26" spans="1:6" ht="25.5">
      <c r="A26" s="7" t="s">
        <v>22</v>
      </c>
      <c r="B26" s="6" t="s">
        <v>2</v>
      </c>
      <c r="C26" s="30">
        <v>2686.8</v>
      </c>
      <c r="D26" s="17">
        <f>C26/4</f>
        <v>671.7</v>
      </c>
      <c r="E26" s="33">
        <v>809.6</v>
      </c>
    </row>
    <row r="27" spans="1:6">
      <c r="A27" s="10" t="s">
        <v>4</v>
      </c>
      <c r="B27" s="11" t="s">
        <v>3</v>
      </c>
      <c r="C27" s="31">
        <v>4.8</v>
      </c>
      <c r="D27" s="17">
        <v>6.1</v>
      </c>
      <c r="E27" s="33">
        <v>6.05</v>
      </c>
    </row>
    <row r="28" spans="1:6" ht="21.95" customHeight="1">
      <c r="A28" s="10" t="s">
        <v>25</v>
      </c>
      <c r="B28" s="6" t="s">
        <v>26</v>
      </c>
      <c r="C28" s="30">
        <f>C26/12/C27*1000</f>
        <v>46645.833333333336</v>
      </c>
      <c r="D28" s="17">
        <f>D26*1000/3/D27</f>
        <v>36704.918032786889</v>
      </c>
      <c r="E28" s="33">
        <f>E26*1000/3/E27</f>
        <v>44606.060606060608</v>
      </c>
    </row>
    <row r="29" spans="1:6" ht="25.5">
      <c r="A29" s="5" t="s">
        <v>5</v>
      </c>
      <c r="B29" s="6" t="s">
        <v>2</v>
      </c>
      <c r="C29" s="15">
        <v>658</v>
      </c>
      <c r="D29" s="17">
        <f>C29/4</f>
        <v>164.5</v>
      </c>
      <c r="E29" s="33">
        <v>174.9</v>
      </c>
    </row>
    <row r="30" spans="1:6" ht="36.75">
      <c r="A30" s="12" t="s">
        <v>6</v>
      </c>
      <c r="B30" s="6" t="s">
        <v>2</v>
      </c>
      <c r="C30" s="15">
        <v>1080.3</v>
      </c>
      <c r="D30" s="17">
        <f t="shared" ref="D30:D33" si="2">C30/4</f>
        <v>270.07499999999999</v>
      </c>
      <c r="E30" s="33">
        <v>144.6</v>
      </c>
    </row>
    <row r="31" spans="1:6" ht="25.5">
      <c r="A31" s="12" t="s">
        <v>7</v>
      </c>
      <c r="B31" s="6" t="s">
        <v>2</v>
      </c>
      <c r="C31" s="15">
        <v>0</v>
      </c>
      <c r="D31" s="17">
        <f t="shared" si="2"/>
        <v>0</v>
      </c>
      <c r="E31" s="33">
        <v>0</v>
      </c>
    </row>
    <row r="32" spans="1:6" ht="36.75">
      <c r="A32" s="12" t="s">
        <v>8</v>
      </c>
      <c r="B32" s="6" t="s">
        <v>2</v>
      </c>
      <c r="C32" s="15">
        <v>0</v>
      </c>
      <c r="D32" s="17">
        <f t="shared" si="2"/>
        <v>0</v>
      </c>
      <c r="E32" s="33">
        <v>28</v>
      </c>
    </row>
    <row r="33" spans="1:5" ht="38.25" customHeight="1">
      <c r="A33" s="12" t="s">
        <v>9</v>
      </c>
      <c r="B33" s="6" t="s">
        <v>2</v>
      </c>
      <c r="C33" s="15">
        <f>406.2+2272.2</f>
        <v>2678.3999999999996</v>
      </c>
      <c r="D33" s="17">
        <f t="shared" si="2"/>
        <v>669.59999999999991</v>
      </c>
      <c r="E33" s="33">
        <v>961.8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33"/>
  <sheetViews>
    <sheetView topLeftCell="A19" workbookViewId="0">
      <selection activeCell="E19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16" customWidth="1"/>
    <col min="4" max="4" width="13.42578125" style="16" customWidth="1"/>
    <col min="5" max="5" width="12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42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33">
        <v>119</v>
      </c>
      <c r="D11" s="33">
        <v>119</v>
      </c>
      <c r="E11" s="33">
        <v>115</v>
      </c>
    </row>
    <row r="12" spans="1:7" ht="25.5">
      <c r="A12" s="10" t="s">
        <v>23</v>
      </c>
      <c r="B12" s="6" t="s">
        <v>2</v>
      </c>
      <c r="C12" s="17">
        <f>(C13-C32)/C11</f>
        <v>746.32016806722697</v>
      </c>
      <c r="D12" s="17">
        <f t="shared" ref="D12:E12" si="0">(D13-D32)/D11</f>
        <v>186.58004201680674</v>
      </c>
      <c r="E12" s="33">
        <f t="shared" si="0"/>
        <v>185.35652173913041</v>
      </c>
    </row>
    <row r="13" spans="1:7" ht="25.5">
      <c r="A13" s="5" t="s">
        <v>11</v>
      </c>
      <c r="B13" s="6" t="s">
        <v>2</v>
      </c>
      <c r="C13" s="17">
        <f>C15+C29+C30+C31+C32+C33</f>
        <v>88902.6</v>
      </c>
      <c r="D13" s="17">
        <f>D15+D29+D30+D31+D32+D33</f>
        <v>22225.65</v>
      </c>
      <c r="E13" s="33">
        <f>E15+E29+E30+E31+E32+E33</f>
        <v>21587.999999999996</v>
      </c>
    </row>
    <row r="14" spans="1:7">
      <c r="A14" s="8" t="s">
        <v>0</v>
      </c>
      <c r="B14" s="9"/>
      <c r="C14" s="17"/>
      <c r="D14" s="17">
        <f t="shared" ref="D14:D18" si="1">C14</f>
        <v>0</v>
      </c>
      <c r="E14" s="33"/>
      <c r="G14" s="16"/>
    </row>
    <row r="15" spans="1:7" ht="25.5">
      <c r="A15" s="5" t="s">
        <v>12</v>
      </c>
      <c r="B15" s="6" t="s">
        <v>2</v>
      </c>
      <c r="C15" s="17">
        <f>C17+C20+C23+C26</f>
        <v>56566.5</v>
      </c>
      <c r="D15" s="17">
        <f>D17+D20+D23+D26</f>
        <v>14141.625</v>
      </c>
      <c r="E15" s="33">
        <f>E17+E20+E23+E26</f>
        <v>14615.699999999999</v>
      </c>
      <c r="F15" s="21" t="s">
        <v>63</v>
      </c>
    </row>
    <row r="16" spans="1:7">
      <c r="A16" s="8" t="s">
        <v>1</v>
      </c>
      <c r="B16" s="9"/>
      <c r="C16" s="17"/>
      <c r="D16" s="17">
        <f t="shared" si="1"/>
        <v>0</v>
      </c>
      <c r="E16" s="33"/>
    </row>
    <row r="17" spans="1:6" s="21" customFormat="1" ht="25.5">
      <c r="A17" s="24" t="s">
        <v>59</v>
      </c>
      <c r="B17" s="19" t="s">
        <v>2</v>
      </c>
      <c r="C17" s="40">
        <v>4231.6000000000004</v>
      </c>
      <c r="D17" s="17">
        <f>C17/4</f>
        <v>1057.9000000000001</v>
      </c>
      <c r="E17" s="33">
        <v>1060</v>
      </c>
    </row>
    <row r="18" spans="1:6" s="21" customFormat="1">
      <c r="A18" s="25" t="s">
        <v>4</v>
      </c>
      <c r="B18" s="26" t="s">
        <v>3</v>
      </c>
      <c r="C18" s="41">
        <v>3</v>
      </c>
      <c r="D18" s="17">
        <f t="shared" si="1"/>
        <v>3</v>
      </c>
      <c r="E18" s="38">
        <v>3</v>
      </c>
    </row>
    <row r="19" spans="1:6" s="21" customFormat="1" ht="21.95" customHeight="1">
      <c r="A19" s="25" t="s">
        <v>25</v>
      </c>
      <c r="B19" s="19" t="s">
        <v>26</v>
      </c>
      <c r="C19" s="40">
        <f>C17/C18/12*1000+200</f>
        <v>117744.44444444447</v>
      </c>
      <c r="D19" s="17">
        <f>D17*1000/3/D18</f>
        <v>117544.44444444444</v>
      </c>
      <c r="E19" s="33">
        <f>E17*1000/3/E18</f>
        <v>117777.77777777777</v>
      </c>
    </row>
    <row r="20" spans="1:6" s="21" customFormat="1" ht="25.5">
      <c r="A20" s="24" t="s">
        <v>60</v>
      </c>
      <c r="B20" s="19" t="s">
        <v>2</v>
      </c>
      <c r="C20" s="40">
        <v>29570.2</v>
      </c>
      <c r="D20" s="17">
        <f>C20/4</f>
        <v>7392.55</v>
      </c>
      <c r="E20" s="33">
        <v>7634.9</v>
      </c>
      <c r="F20" s="29" t="s">
        <v>63</v>
      </c>
    </row>
    <row r="21" spans="1:6" s="21" customFormat="1">
      <c r="A21" s="25" t="s">
        <v>4</v>
      </c>
      <c r="B21" s="26" t="s">
        <v>3</v>
      </c>
      <c r="C21" s="41">
        <v>23.2</v>
      </c>
      <c r="D21" s="17">
        <v>18.2</v>
      </c>
      <c r="E21" s="38">
        <v>18.2</v>
      </c>
    </row>
    <row r="22" spans="1:6" s="21" customFormat="1" ht="21.95" customHeight="1">
      <c r="A22" s="25" t="s">
        <v>25</v>
      </c>
      <c r="B22" s="19" t="s">
        <v>26</v>
      </c>
      <c r="C22" s="40">
        <f>C20/12/C21*1000</f>
        <v>106214.79885057472</v>
      </c>
      <c r="D22" s="17">
        <f>D20*1000/3/D21</f>
        <v>135394.68864468866</v>
      </c>
      <c r="E22" s="33">
        <f>E20*1000/3/E21</f>
        <v>139833.33333333334</v>
      </c>
    </row>
    <row r="23" spans="1:6" ht="39">
      <c r="A23" s="14" t="s">
        <v>24</v>
      </c>
      <c r="B23" s="6" t="s">
        <v>2</v>
      </c>
      <c r="C23" s="40">
        <v>3998.6</v>
      </c>
      <c r="D23" s="17">
        <f>C23/4</f>
        <v>999.65</v>
      </c>
      <c r="E23" s="33">
        <v>999.9</v>
      </c>
    </row>
    <row r="24" spans="1:6">
      <c r="A24" s="10" t="s">
        <v>4</v>
      </c>
      <c r="B24" s="11" t="s">
        <v>3</v>
      </c>
      <c r="C24" s="41">
        <v>4</v>
      </c>
      <c r="D24" s="17">
        <v>8.5</v>
      </c>
      <c r="E24" s="38">
        <v>8.5</v>
      </c>
    </row>
    <row r="25" spans="1:6" ht="21.95" customHeight="1">
      <c r="A25" s="10" t="s">
        <v>25</v>
      </c>
      <c r="B25" s="6" t="s">
        <v>26</v>
      </c>
      <c r="C25" s="40">
        <f>C23/C24/12*1000</f>
        <v>83304.166666666657</v>
      </c>
      <c r="D25" s="17">
        <f>D23*1000/3/D24</f>
        <v>39201.960784313727</v>
      </c>
      <c r="E25" s="33">
        <f>E23*1000/3/E24</f>
        <v>39211.76470588235</v>
      </c>
    </row>
    <row r="26" spans="1:6" ht="25.5">
      <c r="A26" s="7" t="s">
        <v>22</v>
      </c>
      <c r="B26" s="6" t="s">
        <v>2</v>
      </c>
      <c r="C26" s="40">
        <v>18766.099999999999</v>
      </c>
      <c r="D26" s="17">
        <f>C26/4</f>
        <v>4691.5249999999996</v>
      </c>
      <c r="E26" s="33">
        <v>4920.8999999999996</v>
      </c>
    </row>
    <row r="27" spans="1:6">
      <c r="A27" s="10" t="s">
        <v>4</v>
      </c>
      <c r="B27" s="11" t="s">
        <v>3</v>
      </c>
      <c r="C27" s="41">
        <v>32.5</v>
      </c>
      <c r="D27" s="17">
        <v>26.4</v>
      </c>
      <c r="E27" s="38">
        <v>26.35</v>
      </c>
    </row>
    <row r="28" spans="1:6" ht="21.95" customHeight="1">
      <c r="A28" s="10" t="s">
        <v>25</v>
      </c>
      <c r="B28" s="6" t="s">
        <v>26</v>
      </c>
      <c r="C28" s="40">
        <f>C26/12/C27*1000</f>
        <v>48118.205128205118</v>
      </c>
      <c r="D28" s="17">
        <f>D26*1000/3/D27</f>
        <v>59236.42676767677</v>
      </c>
      <c r="E28" s="33">
        <f>E26*1000/3/E27</f>
        <v>62250.474383301706</v>
      </c>
    </row>
    <row r="29" spans="1:6" ht="25.5">
      <c r="A29" s="5" t="s">
        <v>5</v>
      </c>
      <c r="B29" s="6" t="s">
        <v>2</v>
      </c>
      <c r="C29" s="17">
        <v>4966</v>
      </c>
      <c r="D29" s="17">
        <f>C29/4</f>
        <v>1241.5</v>
      </c>
      <c r="E29" s="33">
        <v>1256.4000000000001</v>
      </c>
    </row>
    <row r="30" spans="1:6" ht="36.75">
      <c r="A30" s="12" t="s">
        <v>6</v>
      </c>
      <c r="B30" s="6" t="s">
        <v>2</v>
      </c>
      <c r="C30" s="17">
        <v>7739.6</v>
      </c>
      <c r="D30" s="17">
        <f t="shared" ref="D30:D33" si="2">C30/4</f>
        <v>1934.9</v>
      </c>
      <c r="E30" s="33">
        <v>282.10000000000002</v>
      </c>
    </row>
    <row r="31" spans="1:6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6" ht="36.75">
      <c r="A32" s="12" t="s">
        <v>8</v>
      </c>
      <c r="B32" s="6" t="s">
        <v>2</v>
      </c>
      <c r="C32" s="17">
        <v>90.5</v>
      </c>
      <c r="D32" s="17">
        <f t="shared" si="2"/>
        <v>22.625</v>
      </c>
      <c r="E32" s="33">
        <v>272</v>
      </c>
    </row>
    <row r="33" spans="1:5" ht="38.25" customHeight="1">
      <c r="A33" s="12" t="s">
        <v>9</v>
      </c>
      <c r="B33" s="6" t="s">
        <v>2</v>
      </c>
      <c r="C33" s="17">
        <v>19540</v>
      </c>
      <c r="D33" s="17">
        <f t="shared" si="2"/>
        <v>4885</v>
      </c>
      <c r="E33" s="33">
        <v>5161.8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33"/>
  <sheetViews>
    <sheetView topLeftCell="A16" workbookViewId="0">
      <selection activeCell="E16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43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17">
        <v>69</v>
      </c>
      <c r="D11" s="17">
        <v>69</v>
      </c>
      <c r="E11" s="33">
        <v>67</v>
      </c>
    </row>
    <row r="12" spans="1:7" ht="25.5">
      <c r="A12" s="10" t="s">
        <v>23</v>
      </c>
      <c r="B12" s="6" t="s">
        <v>2</v>
      </c>
      <c r="C12" s="17">
        <f>(C13-C32)/C11</f>
        <v>770.70289855072463</v>
      </c>
      <c r="D12" s="17">
        <f t="shared" ref="D12:E12" si="0">(D13-D32)/D11</f>
        <v>192.67572463768116</v>
      </c>
      <c r="E12" s="33">
        <f t="shared" si="0"/>
        <v>211.69552238805969</v>
      </c>
    </row>
    <row r="13" spans="1:7" ht="25.5">
      <c r="A13" s="5" t="s">
        <v>11</v>
      </c>
      <c r="B13" s="6" t="s">
        <v>2</v>
      </c>
      <c r="C13" s="17">
        <f>C15+C29+C30+C31+C32+C33</f>
        <v>53374.5</v>
      </c>
      <c r="D13" s="17">
        <f>D15+D29+D30+D31+D32+D33</f>
        <v>13343.625</v>
      </c>
      <c r="E13" s="33">
        <f>E15+E29+E30+E31+E32+E33</f>
        <v>14341.599999999999</v>
      </c>
    </row>
    <row r="14" spans="1:7">
      <c r="A14" s="8" t="s">
        <v>0</v>
      </c>
      <c r="B14" s="9"/>
      <c r="C14" s="17"/>
      <c r="D14" s="17">
        <f t="shared" ref="D14:D18" si="1">C14</f>
        <v>0</v>
      </c>
      <c r="E14" s="33"/>
      <c r="G14" s="16"/>
    </row>
    <row r="15" spans="1:7" ht="25.5">
      <c r="A15" s="5" t="s">
        <v>12</v>
      </c>
      <c r="B15" s="6" t="s">
        <v>2</v>
      </c>
      <c r="C15" s="17">
        <f>C17+C20+C23+C26</f>
        <v>35949.9</v>
      </c>
      <c r="D15" s="17">
        <f>D17+D20+D23+D26</f>
        <v>8987.4750000000004</v>
      </c>
      <c r="E15" s="33">
        <f>E17+E20+E23+E26</f>
        <v>9684.7000000000007</v>
      </c>
      <c r="F15" s="21" t="s">
        <v>63</v>
      </c>
    </row>
    <row r="16" spans="1:7">
      <c r="A16" s="8" t="s">
        <v>1</v>
      </c>
      <c r="B16" s="9"/>
      <c r="C16" s="17"/>
      <c r="D16" s="17">
        <f t="shared" si="1"/>
        <v>0</v>
      </c>
      <c r="E16" s="33"/>
    </row>
    <row r="17" spans="1:6" s="21" customFormat="1" ht="25.5">
      <c r="A17" s="24" t="s">
        <v>59</v>
      </c>
      <c r="B17" s="19" t="s">
        <v>2</v>
      </c>
      <c r="C17" s="40">
        <v>2861.2</v>
      </c>
      <c r="D17" s="17">
        <f>C17/4</f>
        <v>715.3</v>
      </c>
      <c r="E17" s="33">
        <v>716.3</v>
      </c>
    </row>
    <row r="18" spans="1:6" s="21" customFormat="1">
      <c r="A18" s="25" t="s">
        <v>4</v>
      </c>
      <c r="B18" s="26" t="s">
        <v>3</v>
      </c>
      <c r="C18" s="41">
        <v>2</v>
      </c>
      <c r="D18" s="17">
        <f t="shared" si="1"/>
        <v>2</v>
      </c>
      <c r="E18" s="38">
        <v>2</v>
      </c>
    </row>
    <row r="19" spans="1:6" s="21" customFormat="1" ht="21.95" customHeight="1">
      <c r="A19" s="25" t="s">
        <v>25</v>
      </c>
      <c r="B19" s="19" t="s">
        <v>26</v>
      </c>
      <c r="C19" s="40">
        <f>C17/C18/12*1000+200</f>
        <v>119416.66666666666</v>
      </c>
      <c r="D19" s="17">
        <f>D17*1000/3/D18</f>
        <v>119216.66666666667</v>
      </c>
      <c r="E19" s="33">
        <f>E17*1000/3/E18</f>
        <v>119383.33333333333</v>
      </c>
    </row>
    <row r="20" spans="1:6" s="21" customFormat="1" ht="25.5">
      <c r="A20" s="24" t="s">
        <v>60</v>
      </c>
      <c r="B20" s="19" t="s">
        <v>2</v>
      </c>
      <c r="C20" s="40">
        <v>22866.1</v>
      </c>
      <c r="D20" s="17">
        <f>C20/4</f>
        <v>5716.5249999999996</v>
      </c>
      <c r="E20" s="33">
        <v>5717.1</v>
      </c>
      <c r="F20" s="29" t="s">
        <v>63</v>
      </c>
    </row>
    <row r="21" spans="1:6" s="21" customFormat="1">
      <c r="A21" s="25" t="s">
        <v>4</v>
      </c>
      <c r="B21" s="26" t="s">
        <v>3</v>
      </c>
      <c r="C21" s="41">
        <v>18.399999999999999</v>
      </c>
      <c r="D21" s="17">
        <v>15.4</v>
      </c>
      <c r="E21" s="38">
        <v>15.4</v>
      </c>
    </row>
    <row r="22" spans="1:6" ht="21.95" customHeight="1">
      <c r="A22" s="10" t="s">
        <v>25</v>
      </c>
      <c r="B22" s="6" t="s">
        <v>26</v>
      </c>
      <c r="C22" s="40">
        <f>C20/12/C21*1000</f>
        <v>103560.23550724637</v>
      </c>
      <c r="D22" s="17">
        <f>D20*1000/3/D21</f>
        <v>123734.30735930735</v>
      </c>
      <c r="E22" s="33">
        <f>E20*1000/3/E21</f>
        <v>123746.75324675324</v>
      </c>
    </row>
    <row r="23" spans="1:6" ht="39">
      <c r="A23" s="14" t="s">
        <v>24</v>
      </c>
      <c r="B23" s="6" t="s">
        <v>2</v>
      </c>
      <c r="C23" s="40">
        <v>2183.5</v>
      </c>
      <c r="D23" s="17">
        <f>C23/4</f>
        <v>545.875</v>
      </c>
      <c r="E23" s="33">
        <v>541.1</v>
      </c>
    </row>
    <row r="24" spans="1:6">
      <c r="A24" s="10" t="s">
        <v>4</v>
      </c>
      <c r="B24" s="11" t="s">
        <v>3</v>
      </c>
      <c r="C24" s="41">
        <v>2.5</v>
      </c>
      <c r="D24" s="17">
        <v>4.5</v>
      </c>
      <c r="E24" s="38">
        <v>4.5</v>
      </c>
      <c r="F24" s="21" t="s">
        <v>63</v>
      </c>
    </row>
    <row r="25" spans="1:6" ht="21.95" customHeight="1">
      <c r="A25" s="10" t="s">
        <v>25</v>
      </c>
      <c r="B25" s="6" t="s">
        <v>26</v>
      </c>
      <c r="C25" s="40">
        <f>C23/C24/12*1000</f>
        <v>72783.333333333328</v>
      </c>
      <c r="D25" s="17">
        <f>D23*1000/3/D24</f>
        <v>40435.18518518519</v>
      </c>
      <c r="E25" s="33">
        <f>E23*1000/3/E24</f>
        <v>40081.481481481482</v>
      </c>
    </row>
    <row r="26" spans="1:6" ht="25.5">
      <c r="A26" s="7" t="s">
        <v>22</v>
      </c>
      <c r="B26" s="6" t="s">
        <v>2</v>
      </c>
      <c r="C26" s="40">
        <v>8039.1</v>
      </c>
      <c r="D26" s="17">
        <f>C26/4</f>
        <v>2009.7750000000001</v>
      </c>
      <c r="E26" s="33">
        <v>2710.2</v>
      </c>
    </row>
    <row r="27" spans="1:6">
      <c r="A27" s="10" t="s">
        <v>4</v>
      </c>
      <c r="B27" s="11" t="s">
        <v>3</v>
      </c>
      <c r="C27" s="41">
        <v>16.8</v>
      </c>
      <c r="D27" s="17">
        <v>18</v>
      </c>
      <c r="E27" s="38">
        <v>18</v>
      </c>
    </row>
    <row r="28" spans="1:6" ht="21.95" customHeight="1">
      <c r="A28" s="10" t="s">
        <v>25</v>
      </c>
      <c r="B28" s="6" t="s">
        <v>26</v>
      </c>
      <c r="C28" s="40">
        <f>C26/12/C27*1000</f>
        <v>39876.488095238092</v>
      </c>
      <c r="D28" s="17">
        <f>D26*1000/3/D27</f>
        <v>37218.055555555555</v>
      </c>
      <c r="E28" s="33">
        <f>E26*1000/3/E27</f>
        <v>50188.888888888891</v>
      </c>
    </row>
    <row r="29" spans="1:6" ht="25.5">
      <c r="A29" s="5" t="s">
        <v>5</v>
      </c>
      <c r="B29" s="6" t="s">
        <v>2</v>
      </c>
      <c r="C29" s="17">
        <v>2957</v>
      </c>
      <c r="D29" s="17">
        <f>C29/4</f>
        <v>739.25</v>
      </c>
      <c r="E29" s="33">
        <v>745.4</v>
      </c>
    </row>
    <row r="30" spans="1:6" ht="36.75">
      <c r="A30" s="12" t="s">
        <v>6</v>
      </c>
      <c r="B30" s="6" t="s">
        <v>2</v>
      </c>
      <c r="C30" s="17">
        <v>3683.6</v>
      </c>
      <c r="D30" s="17">
        <f t="shared" ref="D30:D33" si="2">C30/4</f>
        <v>920.9</v>
      </c>
      <c r="E30" s="33">
        <v>291.8</v>
      </c>
    </row>
    <row r="31" spans="1:6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6" ht="36.75">
      <c r="A32" s="12" t="s">
        <v>8</v>
      </c>
      <c r="B32" s="6" t="s">
        <v>2</v>
      </c>
      <c r="C32" s="42">
        <v>196</v>
      </c>
      <c r="D32" s="17">
        <f t="shared" si="2"/>
        <v>49</v>
      </c>
      <c r="E32" s="38">
        <v>158</v>
      </c>
    </row>
    <row r="33" spans="1:5" ht="38.25" customHeight="1">
      <c r="A33" s="12" t="s">
        <v>9</v>
      </c>
      <c r="B33" s="6" t="s">
        <v>2</v>
      </c>
      <c r="C33" s="42">
        <v>10588</v>
      </c>
      <c r="D33" s="17">
        <f t="shared" si="2"/>
        <v>2647</v>
      </c>
      <c r="E33" s="38">
        <v>3461.7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H7" sqref="H1:H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45" customWidth="1"/>
    <col min="6" max="7" width="12" style="21" customWidth="1"/>
    <col min="8" max="8" width="9.140625" style="21"/>
    <col min="9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61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17">
        <v>163</v>
      </c>
      <c r="D11" s="17">
        <v>163</v>
      </c>
      <c r="E11" s="33">
        <v>164</v>
      </c>
    </row>
    <row r="12" spans="1:7" ht="25.5">
      <c r="A12" s="10" t="s">
        <v>23</v>
      </c>
      <c r="B12" s="6" t="s">
        <v>2</v>
      </c>
      <c r="C12" s="17">
        <f>(C13-C32)/C11</f>
        <v>484.55337423312881</v>
      </c>
      <c r="D12" s="17">
        <f t="shared" ref="D12:E12" si="0">(D13-D32)/D11</f>
        <v>121.1383435582822</v>
      </c>
      <c r="E12" s="33">
        <f t="shared" si="0"/>
        <v>192.9</v>
      </c>
    </row>
    <row r="13" spans="1:7" ht="25.5">
      <c r="A13" s="5" t="s">
        <v>11</v>
      </c>
      <c r="B13" s="6" t="s">
        <v>2</v>
      </c>
      <c r="C13" s="17">
        <f>C15+C29+C30+C31+C32+C33</f>
        <v>79127.5</v>
      </c>
      <c r="D13" s="17">
        <f>D15+D29+D30+D31+D32+D33</f>
        <v>19781.875</v>
      </c>
      <c r="E13" s="33">
        <f>E15+E29+E30+E31+E32+E33</f>
        <v>32022.600000000002</v>
      </c>
    </row>
    <row r="14" spans="1:7">
      <c r="A14" s="8" t="s">
        <v>0</v>
      </c>
      <c r="B14" s="9"/>
      <c r="C14" s="17"/>
      <c r="D14" s="17">
        <f t="shared" ref="D14:D18" si="1">C14</f>
        <v>0</v>
      </c>
      <c r="E14" s="33"/>
      <c r="G14" s="29"/>
    </row>
    <row r="15" spans="1:7" ht="25.5">
      <c r="A15" s="5" t="s">
        <v>12</v>
      </c>
      <c r="B15" s="6" t="s">
        <v>2</v>
      </c>
      <c r="C15" s="17">
        <f>C17+C20+C23+C26</f>
        <v>47688.1</v>
      </c>
      <c r="D15" s="17">
        <f>D17+D20+D23+D26</f>
        <v>11922.025</v>
      </c>
      <c r="E15" s="33">
        <f>E17+E20+E23+E26</f>
        <v>12228.8</v>
      </c>
      <c r="F15" s="21" t="s">
        <v>63</v>
      </c>
    </row>
    <row r="16" spans="1:7">
      <c r="A16" s="8" t="s">
        <v>1</v>
      </c>
      <c r="B16" s="9"/>
      <c r="C16" s="17"/>
      <c r="D16" s="17">
        <f t="shared" si="1"/>
        <v>0</v>
      </c>
      <c r="E16" s="33"/>
    </row>
    <row r="17" spans="1:8" s="21" customFormat="1" ht="25.5">
      <c r="A17" s="24" t="s">
        <v>59</v>
      </c>
      <c r="B17" s="19" t="s">
        <v>2</v>
      </c>
      <c r="C17" s="40">
        <v>4268.8</v>
      </c>
      <c r="D17" s="17">
        <f>C17/4</f>
        <v>1067.2</v>
      </c>
      <c r="E17" s="33">
        <v>1068.8</v>
      </c>
    </row>
    <row r="18" spans="1:8" s="21" customFormat="1">
      <c r="A18" s="25" t="s">
        <v>4</v>
      </c>
      <c r="B18" s="26" t="s">
        <v>3</v>
      </c>
      <c r="C18" s="41">
        <v>3</v>
      </c>
      <c r="D18" s="17">
        <f t="shared" si="1"/>
        <v>3</v>
      </c>
      <c r="E18" s="33">
        <v>3</v>
      </c>
    </row>
    <row r="19" spans="1:8" s="21" customFormat="1" ht="21.95" customHeight="1">
      <c r="A19" s="25" t="s">
        <v>25</v>
      </c>
      <c r="B19" s="19" t="s">
        <v>26</v>
      </c>
      <c r="C19" s="40">
        <f>C17/C18/12*1000+200</f>
        <v>118777.77777777778</v>
      </c>
      <c r="D19" s="17">
        <f>D17*1000/3/D18</f>
        <v>118577.77777777777</v>
      </c>
      <c r="E19" s="33">
        <f>E17*1000/3/E18</f>
        <v>118755.55555555556</v>
      </c>
    </row>
    <row r="20" spans="1:8" s="21" customFormat="1" ht="25.5">
      <c r="A20" s="24" t="s">
        <v>60</v>
      </c>
      <c r="B20" s="19" t="s">
        <v>2</v>
      </c>
      <c r="C20" s="40">
        <v>28030</v>
      </c>
      <c r="D20" s="17">
        <f>C20/4</f>
        <v>7007.5</v>
      </c>
      <c r="E20" s="33">
        <v>7011.5</v>
      </c>
      <c r="F20" s="29" t="s">
        <v>63</v>
      </c>
    </row>
    <row r="21" spans="1:8" s="21" customFormat="1">
      <c r="A21" s="25" t="s">
        <v>4</v>
      </c>
      <c r="B21" s="26" t="s">
        <v>3</v>
      </c>
      <c r="C21" s="41">
        <v>22.4</v>
      </c>
      <c r="D21" s="17">
        <v>18.8</v>
      </c>
      <c r="E21" s="33">
        <v>18.8</v>
      </c>
      <c r="H21" s="29"/>
    </row>
    <row r="22" spans="1:8" ht="21.95" customHeight="1">
      <c r="A22" s="10" t="s">
        <v>25</v>
      </c>
      <c r="B22" s="6" t="s">
        <v>26</v>
      </c>
      <c r="C22" s="40">
        <f>C20/12/C21*1000</f>
        <v>104278.27380952383</v>
      </c>
      <c r="D22" s="17">
        <f>C22/4</f>
        <v>26069.568452380958</v>
      </c>
      <c r="E22" s="33">
        <f>E20*1000/3/E21</f>
        <v>124317.37588652481</v>
      </c>
    </row>
    <row r="23" spans="1:8" ht="39">
      <c r="A23" s="14" t="s">
        <v>24</v>
      </c>
      <c r="B23" s="6" t="s">
        <v>2</v>
      </c>
      <c r="C23" s="40">
        <v>3908.4</v>
      </c>
      <c r="D23" s="17">
        <f>C23/4</f>
        <v>977.1</v>
      </c>
      <c r="E23" s="33">
        <v>979</v>
      </c>
    </row>
    <row r="24" spans="1:8">
      <c r="A24" s="10" t="s">
        <v>4</v>
      </c>
      <c r="B24" s="11" t="s">
        <v>3</v>
      </c>
      <c r="C24" s="41">
        <v>3.5</v>
      </c>
      <c r="D24" s="17">
        <v>6.1</v>
      </c>
      <c r="E24" s="33">
        <v>6.14</v>
      </c>
    </row>
    <row r="25" spans="1:8" ht="21.95" customHeight="1">
      <c r="A25" s="10" t="s">
        <v>25</v>
      </c>
      <c r="B25" s="6" t="s">
        <v>26</v>
      </c>
      <c r="C25" s="40">
        <f>C23/C24/12*1000</f>
        <v>93057.14285714287</v>
      </c>
      <c r="D25" s="17">
        <f>D23*1000/3/D24</f>
        <v>53393.442622950824</v>
      </c>
      <c r="E25" s="33">
        <f>E23*1000/3/E24</f>
        <v>53148.751357220412</v>
      </c>
    </row>
    <row r="26" spans="1:8" ht="25.5">
      <c r="A26" s="7" t="s">
        <v>22</v>
      </c>
      <c r="B26" s="6" t="s">
        <v>2</v>
      </c>
      <c r="C26" s="40">
        <v>11480.9</v>
      </c>
      <c r="D26" s="17">
        <f>C26/4</f>
        <v>2870.2249999999999</v>
      </c>
      <c r="E26" s="33">
        <v>3169.5</v>
      </c>
    </row>
    <row r="27" spans="1:8">
      <c r="A27" s="10" t="s">
        <v>4</v>
      </c>
      <c r="B27" s="11" t="s">
        <v>3</v>
      </c>
      <c r="C27" s="41">
        <v>20.6</v>
      </c>
      <c r="D27" s="17">
        <v>21.6</v>
      </c>
      <c r="E27" s="33">
        <v>21.55</v>
      </c>
    </row>
    <row r="28" spans="1:8" ht="21.95" customHeight="1">
      <c r="A28" s="10" t="s">
        <v>25</v>
      </c>
      <c r="B28" s="6" t="s">
        <v>26</v>
      </c>
      <c r="C28" s="40">
        <f>C26/12/C27*1000</f>
        <v>46443.770226537214</v>
      </c>
      <c r="D28" s="17">
        <f>D26*1000/3/D27</f>
        <v>44293.595679012338</v>
      </c>
      <c r="E28" s="33">
        <f>E26*1000/3/E27</f>
        <v>49025.522041763339</v>
      </c>
    </row>
    <row r="29" spans="1:8" ht="25.5">
      <c r="A29" s="5" t="s">
        <v>5</v>
      </c>
      <c r="B29" s="6" t="s">
        <v>2</v>
      </c>
      <c r="C29" s="17">
        <v>3990</v>
      </c>
      <c r="D29" s="17">
        <f>C29/4</f>
        <v>997.5</v>
      </c>
      <c r="E29" s="33">
        <v>999.7</v>
      </c>
    </row>
    <row r="30" spans="1:8" ht="36.75">
      <c r="A30" s="12" t="s">
        <v>6</v>
      </c>
      <c r="B30" s="6" t="s">
        <v>2</v>
      </c>
      <c r="C30" s="17">
        <v>4645.1000000000004</v>
      </c>
      <c r="D30" s="17">
        <f t="shared" ref="D30:D33" si="2">C30/4</f>
        <v>1161.2750000000001</v>
      </c>
      <c r="E30" s="33">
        <v>219.7</v>
      </c>
    </row>
    <row r="31" spans="1:8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14171</v>
      </c>
    </row>
    <row r="32" spans="1:8" ht="36.75">
      <c r="A32" s="12" t="s">
        <v>8</v>
      </c>
      <c r="B32" s="6" t="s">
        <v>2</v>
      </c>
      <c r="C32" s="17">
        <v>145.30000000000001</v>
      </c>
      <c r="D32" s="17">
        <f t="shared" si="2"/>
        <v>36.325000000000003</v>
      </c>
      <c r="E32" s="33">
        <v>387</v>
      </c>
    </row>
    <row r="33" spans="1:5" ht="38.25" customHeight="1">
      <c r="A33" s="12" t="s">
        <v>9</v>
      </c>
      <c r="B33" s="6" t="s">
        <v>2</v>
      </c>
      <c r="C33" s="17">
        <v>22659</v>
      </c>
      <c r="D33" s="17">
        <f t="shared" si="2"/>
        <v>5664.75</v>
      </c>
      <c r="E33" s="33">
        <v>4016.4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zoomScale="69" zoomScaleNormal="69" workbookViewId="0">
      <selection activeCell="H14" sqref="H14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5.85546875" style="29" customWidth="1"/>
    <col min="6" max="6" width="12" style="21" customWidth="1"/>
    <col min="7" max="7" width="15.28515625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28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33">
        <v>707</v>
      </c>
      <c r="D11" s="33">
        <v>707</v>
      </c>
      <c r="E11" s="33">
        <v>735</v>
      </c>
    </row>
    <row r="12" spans="1:7" ht="25.5">
      <c r="A12" s="10" t="s">
        <v>23</v>
      </c>
      <c r="B12" s="6" t="s">
        <v>2</v>
      </c>
      <c r="C12" s="17">
        <f t="shared" ref="C12" si="0">(C13-C32)/C11</f>
        <v>273.07553041018389</v>
      </c>
      <c r="D12" s="17">
        <f t="shared" ref="D12:E12" si="1">(D13-D32)/D11</f>
        <v>68.268811881188114</v>
      </c>
      <c r="E12" s="33">
        <f t="shared" si="1"/>
        <v>65.518639455782306</v>
      </c>
    </row>
    <row r="13" spans="1:7" ht="25.5">
      <c r="A13" s="5" t="s">
        <v>11</v>
      </c>
      <c r="B13" s="6" t="s">
        <v>2</v>
      </c>
      <c r="C13" s="17">
        <f>C15+C29+C30+C31+C32+C33</f>
        <v>193858.90000000002</v>
      </c>
      <c r="D13" s="17">
        <f>D15+D29+D30+D31+D32+D33</f>
        <v>48464.649999999994</v>
      </c>
      <c r="E13" s="33">
        <f>E15+E29+E30+E31+E32+E33</f>
        <v>49692.2</v>
      </c>
      <c r="F13" s="29"/>
    </row>
    <row r="14" spans="1:7">
      <c r="A14" s="8" t="s">
        <v>0</v>
      </c>
      <c r="B14" s="9"/>
      <c r="C14" s="17">
        <v>0</v>
      </c>
      <c r="D14" s="17">
        <v>0</v>
      </c>
      <c r="E14" s="33">
        <v>0</v>
      </c>
      <c r="G14" s="16"/>
    </row>
    <row r="15" spans="1:7" s="21" customFormat="1" ht="25.5">
      <c r="A15" s="18" t="s">
        <v>12</v>
      </c>
      <c r="B15" s="19" t="s">
        <v>2</v>
      </c>
      <c r="C15" s="33">
        <f>C17+C20+C23+C26</f>
        <v>110802.20000000001</v>
      </c>
      <c r="D15" s="33">
        <f>D17+D20+D23+D26</f>
        <v>27700.5</v>
      </c>
      <c r="E15" s="33">
        <f>E17+E20+E23+E26</f>
        <v>26491</v>
      </c>
      <c r="F15" s="21" t="s">
        <v>63</v>
      </c>
    </row>
    <row r="16" spans="1:7" s="21" customFormat="1">
      <c r="A16" s="22" t="s">
        <v>1</v>
      </c>
      <c r="B16" s="23"/>
      <c r="C16" s="33">
        <v>0</v>
      </c>
      <c r="D16" s="33">
        <v>0</v>
      </c>
      <c r="E16" s="33">
        <v>0</v>
      </c>
      <c r="F16" s="21" t="s">
        <v>63</v>
      </c>
    </row>
    <row r="17" spans="1:8" s="21" customFormat="1" ht="25.5">
      <c r="A17" s="24" t="s">
        <v>59</v>
      </c>
      <c r="B17" s="19" t="s">
        <v>2</v>
      </c>
      <c r="C17" s="33">
        <v>7202.5</v>
      </c>
      <c r="D17" s="33">
        <v>1800.6</v>
      </c>
      <c r="E17" s="33">
        <v>1806.2</v>
      </c>
    </row>
    <row r="18" spans="1:8" s="21" customFormat="1">
      <c r="A18" s="25" t="s">
        <v>4</v>
      </c>
      <c r="B18" s="26" t="s">
        <v>3</v>
      </c>
      <c r="C18" s="33">
        <v>6</v>
      </c>
      <c r="D18" s="33">
        <v>5</v>
      </c>
      <c r="E18" s="33">
        <v>5</v>
      </c>
      <c r="F18" s="21" t="s">
        <v>63</v>
      </c>
      <c r="G18" s="21" t="s">
        <v>63</v>
      </c>
    </row>
    <row r="19" spans="1:8" s="21" customFormat="1" ht="21.95" customHeight="1">
      <c r="A19" s="25" t="s">
        <v>25</v>
      </c>
      <c r="B19" s="19" t="s">
        <v>26</v>
      </c>
      <c r="C19" s="33">
        <f>C17*1000/12/C18</f>
        <v>100034.72222222223</v>
      </c>
      <c r="D19" s="33">
        <f>D17*1000/3/D18</f>
        <v>120040</v>
      </c>
      <c r="E19" s="33">
        <f>E17*1000/3/E18</f>
        <v>120413.33333333333</v>
      </c>
    </row>
    <row r="20" spans="1:8" s="21" customFormat="1" ht="25.5">
      <c r="A20" s="24" t="s">
        <v>60</v>
      </c>
      <c r="B20" s="19" t="s">
        <v>2</v>
      </c>
      <c r="C20" s="33">
        <v>75519.3</v>
      </c>
      <c r="D20" s="33">
        <v>18879.8</v>
      </c>
      <c r="E20" s="33">
        <v>17195.099999999999</v>
      </c>
      <c r="F20" s="29" t="s">
        <v>63</v>
      </c>
    </row>
    <row r="21" spans="1:8" s="21" customFormat="1">
      <c r="A21" s="25" t="s">
        <v>4</v>
      </c>
      <c r="B21" s="26" t="s">
        <v>3</v>
      </c>
      <c r="C21" s="33">
        <v>60.05</v>
      </c>
      <c r="D21" s="33">
        <v>51.8</v>
      </c>
      <c r="E21" s="33">
        <v>51.8</v>
      </c>
      <c r="F21" s="21" t="s">
        <v>63</v>
      </c>
      <c r="G21" s="21" t="s">
        <v>63</v>
      </c>
      <c r="H21" s="21" t="s">
        <v>63</v>
      </c>
    </row>
    <row r="22" spans="1:8" s="21" customFormat="1" ht="21.95" customHeight="1">
      <c r="A22" s="25" t="s">
        <v>25</v>
      </c>
      <c r="B22" s="19" t="s">
        <v>26</v>
      </c>
      <c r="C22" s="33">
        <f>C20*1000/12/C21</f>
        <v>104800.58284762698</v>
      </c>
      <c r="D22" s="33">
        <f>D20*1000/3/D21</f>
        <v>121491.63449163451</v>
      </c>
      <c r="E22" s="33">
        <f>E20*1000/3/E21</f>
        <v>110650.57915057916</v>
      </c>
    </row>
    <row r="23" spans="1:8" s="21" customFormat="1" ht="39">
      <c r="A23" s="27" t="s">
        <v>24</v>
      </c>
      <c r="B23" s="19" t="s">
        <v>2</v>
      </c>
      <c r="C23" s="33">
        <v>11071.6</v>
      </c>
      <c r="D23" s="33">
        <v>2767.9</v>
      </c>
      <c r="E23" s="33">
        <v>2776.1</v>
      </c>
    </row>
    <row r="24" spans="1:8" s="21" customFormat="1">
      <c r="A24" s="25" t="s">
        <v>4</v>
      </c>
      <c r="B24" s="26" t="s">
        <v>3</v>
      </c>
      <c r="C24" s="33">
        <v>11.5</v>
      </c>
      <c r="D24" s="33">
        <v>18.2</v>
      </c>
      <c r="E24" s="33">
        <v>18.149999999999999</v>
      </c>
    </row>
    <row r="25" spans="1:8" s="21" customFormat="1" ht="21.95" customHeight="1">
      <c r="A25" s="25" t="s">
        <v>25</v>
      </c>
      <c r="B25" s="19" t="s">
        <v>26</v>
      </c>
      <c r="C25" s="33">
        <f>C23*1000/12/C24</f>
        <v>80228.985507246383</v>
      </c>
      <c r="D25" s="33">
        <f>D23*1000/3/D24</f>
        <v>50694.139194139199</v>
      </c>
      <c r="E25" s="33">
        <f>E23*1000/3/E24</f>
        <v>50984.38934802571</v>
      </c>
    </row>
    <row r="26" spans="1:8" s="21" customFormat="1" ht="25.5">
      <c r="A26" s="24" t="s">
        <v>22</v>
      </c>
      <c r="B26" s="19" t="s">
        <v>2</v>
      </c>
      <c r="C26" s="33">
        <v>17008.8</v>
      </c>
      <c r="D26" s="33">
        <v>4252.2</v>
      </c>
      <c r="E26" s="33">
        <v>4713.6000000000004</v>
      </c>
    </row>
    <row r="27" spans="1:8" s="21" customFormat="1">
      <c r="A27" s="25" t="s">
        <v>4</v>
      </c>
      <c r="B27" s="26" t="s">
        <v>3</v>
      </c>
      <c r="C27" s="33">
        <v>29.35</v>
      </c>
      <c r="D27" s="33">
        <v>32</v>
      </c>
      <c r="E27" s="33">
        <v>31.95</v>
      </c>
    </row>
    <row r="28" spans="1:8" s="21" customFormat="1" ht="21.95" customHeight="1">
      <c r="A28" s="25" t="s">
        <v>25</v>
      </c>
      <c r="B28" s="19" t="s">
        <v>26</v>
      </c>
      <c r="C28" s="33">
        <f>C26/C27*1000/12</f>
        <v>48293.015332197603</v>
      </c>
      <c r="D28" s="33">
        <f>D26*1000/3/D27</f>
        <v>44293.75</v>
      </c>
      <c r="E28" s="33">
        <f>E26/E27*1000/3</f>
        <v>49176.838810641631</v>
      </c>
    </row>
    <row r="29" spans="1:8" s="21" customFormat="1" ht="25.5">
      <c r="A29" s="18" t="s">
        <v>5</v>
      </c>
      <c r="B29" s="19" t="s">
        <v>2</v>
      </c>
      <c r="C29" s="33">
        <v>12656</v>
      </c>
      <c r="D29" s="33">
        <v>3164</v>
      </c>
      <c r="E29" s="33">
        <v>3172.7</v>
      </c>
    </row>
    <row r="30" spans="1:8" s="21" customFormat="1" ht="36.75">
      <c r="A30" s="28" t="s">
        <v>6</v>
      </c>
      <c r="B30" s="19" t="s">
        <v>2</v>
      </c>
      <c r="C30" s="33">
        <v>11091</v>
      </c>
      <c r="D30" s="33">
        <v>2772.75</v>
      </c>
      <c r="E30" s="33">
        <v>706.5</v>
      </c>
    </row>
    <row r="31" spans="1:8" ht="25.5">
      <c r="A31" s="12" t="s">
        <v>7</v>
      </c>
      <c r="B31" s="6" t="s">
        <v>2</v>
      </c>
      <c r="C31" s="17">
        <v>0</v>
      </c>
      <c r="D31" s="33">
        <f t="shared" ref="D31" si="2">C31</f>
        <v>0</v>
      </c>
      <c r="E31" s="33">
        <v>0</v>
      </c>
    </row>
    <row r="32" spans="1:8" ht="36.75">
      <c r="A32" s="12" t="s">
        <v>8</v>
      </c>
      <c r="B32" s="6" t="s">
        <v>2</v>
      </c>
      <c r="C32" s="17">
        <v>794.5</v>
      </c>
      <c r="D32" s="33">
        <v>198.6</v>
      </c>
      <c r="E32" s="33">
        <v>1536</v>
      </c>
    </row>
    <row r="33" spans="1:5" ht="49.5" customHeight="1">
      <c r="A33" s="12" t="s">
        <v>9</v>
      </c>
      <c r="B33" s="6" t="s">
        <v>2</v>
      </c>
      <c r="C33" s="17">
        <v>58515.199999999997</v>
      </c>
      <c r="D33" s="33">
        <v>14628.8</v>
      </c>
      <c r="E33" s="33">
        <v>17786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3"/>
  <sheetViews>
    <sheetView topLeftCell="A4" workbookViewId="0">
      <selection activeCell="E6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45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44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17">
        <v>164</v>
      </c>
      <c r="D11" s="17">
        <v>164</v>
      </c>
      <c r="E11" s="33">
        <v>155</v>
      </c>
    </row>
    <row r="12" spans="1:7" ht="25.5">
      <c r="A12" s="10" t="s">
        <v>23</v>
      </c>
      <c r="B12" s="6" t="s">
        <v>2</v>
      </c>
      <c r="C12" s="17">
        <f>(C13-C32)/C11</f>
        <v>373.11951219512196</v>
      </c>
      <c r="D12" s="17">
        <f t="shared" ref="D12:E12" si="0">(D13-D32)/D11</f>
        <v>99.704878048780486</v>
      </c>
      <c r="E12" s="33">
        <f t="shared" si="0"/>
        <v>105.68709677419355</v>
      </c>
    </row>
    <row r="13" spans="1:7" ht="25.5">
      <c r="A13" s="5" t="s">
        <v>11</v>
      </c>
      <c r="B13" s="6" t="s">
        <v>2</v>
      </c>
      <c r="C13" s="17">
        <f>C15+C29+C30+C31+C32+C33</f>
        <v>61792.7</v>
      </c>
      <c r="D13" s="17">
        <f>D15+D29+D30+D31+D32+D33</f>
        <v>16501.875</v>
      </c>
      <c r="E13" s="33">
        <f>E15+E29+E30+E31+E32+E33</f>
        <v>16747.5</v>
      </c>
    </row>
    <row r="14" spans="1:7">
      <c r="A14" s="8" t="s">
        <v>0</v>
      </c>
      <c r="B14" s="9"/>
      <c r="C14" s="17"/>
      <c r="D14" s="17">
        <f t="shared" ref="D14:D18" si="1">C14</f>
        <v>0</v>
      </c>
      <c r="E14" s="33"/>
      <c r="G14" s="16"/>
    </row>
    <row r="15" spans="1:7" ht="25.5">
      <c r="A15" s="5" t="s">
        <v>12</v>
      </c>
      <c r="B15" s="6" t="s">
        <v>2</v>
      </c>
      <c r="C15" s="17">
        <v>45864.7</v>
      </c>
      <c r="D15" s="17">
        <f>D17+D20+D23+D26</f>
        <v>12519.875</v>
      </c>
      <c r="E15" s="33">
        <f>E17+E20+E23+E26</f>
        <v>12560.5</v>
      </c>
      <c r="F15" s="21" t="s">
        <v>63</v>
      </c>
    </row>
    <row r="16" spans="1:7">
      <c r="A16" s="8" t="s">
        <v>1</v>
      </c>
      <c r="B16" s="9"/>
      <c r="C16" s="17"/>
      <c r="D16" s="17">
        <f t="shared" si="1"/>
        <v>0</v>
      </c>
      <c r="E16" s="33"/>
    </row>
    <row r="17" spans="1:8" s="21" customFormat="1" ht="25.5">
      <c r="A17" s="24" t="s">
        <v>59</v>
      </c>
      <c r="B17" s="19" t="s">
        <v>2</v>
      </c>
      <c r="C17" s="40">
        <v>4429.3999999999996</v>
      </c>
      <c r="D17" s="17">
        <f>C17/4</f>
        <v>1107.3499999999999</v>
      </c>
      <c r="E17" s="33">
        <v>1107.5</v>
      </c>
    </row>
    <row r="18" spans="1:8" s="21" customFormat="1">
      <c r="A18" s="25" t="s">
        <v>4</v>
      </c>
      <c r="B18" s="26" t="s">
        <v>3</v>
      </c>
      <c r="C18" s="41">
        <v>3</v>
      </c>
      <c r="D18" s="17">
        <f t="shared" si="1"/>
        <v>3</v>
      </c>
      <c r="E18" s="33">
        <v>3</v>
      </c>
    </row>
    <row r="19" spans="1:8" s="21" customFormat="1" ht="21.95" customHeight="1">
      <c r="A19" s="25" t="s">
        <v>25</v>
      </c>
      <c r="B19" s="19" t="s">
        <v>26</v>
      </c>
      <c r="C19" s="40">
        <f>C17/C18/12*1000+200</f>
        <v>123238.88888888888</v>
      </c>
      <c r="D19" s="17">
        <f>D17*1000/3/D18</f>
        <v>123038.88888888889</v>
      </c>
      <c r="E19" s="33">
        <f>E17*1000/3/E18</f>
        <v>123055.55555555556</v>
      </c>
    </row>
    <row r="20" spans="1:8" s="21" customFormat="1" ht="25.5">
      <c r="A20" s="24" t="s">
        <v>60</v>
      </c>
      <c r="B20" s="19" t="s">
        <v>2</v>
      </c>
      <c r="C20" s="40">
        <v>31881.7</v>
      </c>
      <c r="D20" s="17">
        <f>C20/4</f>
        <v>7970.4250000000002</v>
      </c>
      <c r="E20" s="33">
        <v>8009.8</v>
      </c>
      <c r="F20" s="29" t="s">
        <v>63</v>
      </c>
    </row>
    <row r="21" spans="1:8" s="21" customFormat="1">
      <c r="A21" s="25" t="s">
        <v>4</v>
      </c>
      <c r="B21" s="26" t="s">
        <v>3</v>
      </c>
      <c r="C21" s="41">
        <v>24.7</v>
      </c>
      <c r="D21" s="17">
        <v>21.7</v>
      </c>
      <c r="E21" s="33">
        <v>21.7</v>
      </c>
    </row>
    <row r="22" spans="1:8" s="21" customFormat="1" ht="21.95" customHeight="1">
      <c r="A22" s="25" t="s">
        <v>25</v>
      </c>
      <c r="B22" s="19" t="s">
        <v>26</v>
      </c>
      <c r="C22" s="40">
        <f>C20/12/C21*1000</f>
        <v>107563.09041835357</v>
      </c>
      <c r="D22" s="17">
        <f>D20*1000/3/D21</f>
        <v>122433.56374807989</v>
      </c>
      <c r="E22" s="33">
        <f>E20*1000/3/E21</f>
        <v>123038.40245775731</v>
      </c>
      <c r="H22" s="29" t="s">
        <v>63</v>
      </c>
    </row>
    <row r="23" spans="1:8" ht="39">
      <c r="A23" s="14" t="s">
        <v>24</v>
      </c>
      <c r="B23" s="6" t="s">
        <v>2</v>
      </c>
      <c r="C23" s="40">
        <v>3112.1</v>
      </c>
      <c r="D23" s="17">
        <f>C23/4</f>
        <v>778.02499999999998</v>
      </c>
      <c r="E23" s="33">
        <v>779</v>
      </c>
    </row>
    <row r="24" spans="1:8">
      <c r="A24" s="10" t="s">
        <v>4</v>
      </c>
      <c r="B24" s="11" t="s">
        <v>3</v>
      </c>
      <c r="C24" s="41">
        <v>3</v>
      </c>
      <c r="D24" s="17">
        <v>5</v>
      </c>
      <c r="E24" s="33">
        <v>5</v>
      </c>
    </row>
    <row r="25" spans="1:8" ht="21.95" customHeight="1">
      <c r="A25" s="10" t="s">
        <v>25</v>
      </c>
      <c r="B25" s="6" t="s">
        <v>26</v>
      </c>
      <c r="C25" s="40">
        <f>C23/C24/12*1000</f>
        <v>86447.222222222204</v>
      </c>
      <c r="D25" s="17">
        <f>D23*1000/3/D24</f>
        <v>51868.333333333328</v>
      </c>
      <c r="E25" s="33">
        <f>E23*1000/3/E24</f>
        <v>51933.333333333328</v>
      </c>
    </row>
    <row r="26" spans="1:8" ht="25.5">
      <c r="A26" s="7" t="s">
        <v>22</v>
      </c>
      <c r="B26" s="6" t="s">
        <v>2</v>
      </c>
      <c r="C26" s="40">
        <v>10656.3</v>
      </c>
      <c r="D26" s="17">
        <f>C26/4</f>
        <v>2664.0749999999998</v>
      </c>
      <c r="E26" s="33">
        <v>2664.2</v>
      </c>
    </row>
    <row r="27" spans="1:8">
      <c r="A27" s="10" t="s">
        <v>4</v>
      </c>
      <c r="B27" s="11" t="s">
        <v>3</v>
      </c>
      <c r="C27" s="41">
        <v>15</v>
      </c>
      <c r="D27" s="17">
        <v>16</v>
      </c>
      <c r="E27" s="33">
        <v>16</v>
      </c>
    </row>
    <row r="28" spans="1:8" ht="21.95" customHeight="1">
      <c r="A28" s="10" t="s">
        <v>25</v>
      </c>
      <c r="B28" s="6" t="s">
        <v>26</v>
      </c>
      <c r="C28" s="40">
        <f>C26/12/C27*1000</f>
        <v>59201.666666666672</v>
      </c>
      <c r="D28" s="17">
        <f>D26*1000/3/D27</f>
        <v>55501.5625</v>
      </c>
      <c r="E28" s="33">
        <f>E26*1000/3/E27</f>
        <v>55504.166666666664</v>
      </c>
    </row>
    <row r="29" spans="1:8" ht="25.5">
      <c r="A29" s="5" t="s">
        <v>5</v>
      </c>
      <c r="B29" s="6" t="s">
        <v>2</v>
      </c>
      <c r="C29" s="17">
        <v>3996</v>
      </c>
      <c r="D29" s="17">
        <f>C29/4</f>
        <v>999</v>
      </c>
      <c r="E29" s="33">
        <v>1001.3</v>
      </c>
    </row>
    <row r="30" spans="1:8" ht="36.75">
      <c r="A30" s="12" t="s">
        <v>6</v>
      </c>
      <c r="B30" s="6" t="s">
        <v>2</v>
      </c>
      <c r="C30" s="17">
        <v>5646.9</v>
      </c>
      <c r="D30" s="17">
        <f t="shared" ref="D30:D33" si="2">C30/4</f>
        <v>1411.7249999999999</v>
      </c>
      <c r="E30" s="33">
        <v>257.89999999999998</v>
      </c>
    </row>
    <row r="31" spans="1:8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8" ht="36.75">
      <c r="A32" s="12" t="s">
        <v>8</v>
      </c>
      <c r="B32" s="6" t="s">
        <v>2</v>
      </c>
      <c r="C32" s="17">
        <v>601.1</v>
      </c>
      <c r="D32" s="17">
        <f t="shared" si="2"/>
        <v>150.27500000000001</v>
      </c>
      <c r="E32" s="33">
        <v>366</v>
      </c>
    </row>
    <row r="33" spans="1:5" ht="38.25" customHeight="1">
      <c r="A33" s="12" t="s">
        <v>9</v>
      </c>
      <c r="B33" s="6" t="s">
        <v>2</v>
      </c>
      <c r="C33" s="17">
        <v>5684</v>
      </c>
      <c r="D33" s="17">
        <f t="shared" si="2"/>
        <v>1421</v>
      </c>
      <c r="E33" s="33">
        <v>2561.8000000000002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33"/>
  <sheetViews>
    <sheetView topLeftCell="A25" workbookViewId="0">
      <selection activeCell="E25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45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17">
        <v>96</v>
      </c>
      <c r="D11" s="17">
        <v>96</v>
      </c>
      <c r="E11" s="33">
        <v>91</v>
      </c>
    </row>
    <row r="12" spans="1:7" ht="25.5">
      <c r="A12" s="10" t="s">
        <v>23</v>
      </c>
      <c r="B12" s="6" t="s">
        <v>2</v>
      </c>
      <c r="C12" s="17">
        <f>(C13-C32)/C11</f>
        <v>556.11562500000002</v>
      </c>
      <c r="D12" s="17">
        <f t="shared" ref="D12:E12" si="0">(D13-D32)/D11</f>
        <v>139.02890625000001</v>
      </c>
      <c r="E12" s="33">
        <f t="shared" si="0"/>
        <v>144.48681318681318</v>
      </c>
      <c r="F12" s="21" t="s">
        <v>63</v>
      </c>
    </row>
    <row r="13" spans="1:7" ht="25.5">
      <c r="A13" s="5" t="s">
        <v>11</v>
      </c>
      <c r="B13" s="6" t="s">
        <v>2</v>
      </c>
      <c r="C13" s="17">
        <f>C15+C29+C30+C31+C32+C33</f>
        <v>53387.1</v>
      </c>
      <c r="D13" s="17">
        <f>D15+D29+D30+D31+D32+D33</f>
        <v>13346.775</v>
      </c>
      <c r="E13" s="33">
        <f>E15+E29+E30+E31+E32+E33</f>
        <v>13365.3</v>
      </c>
    </row>
    <row r="14" spans="1:7">
      <c r="A14" s="8" t="s">
        <v>0</v>
      </c>
      <c r="B14" s="9"/>
      <c r="C14" s="17"/>
      <c r="D14" s="17">
        <f t="shared" ref="D14:D18" si="1">C14</f>
        <v>0</v>
      </c>
      <c r="E14" s="33"/>
      <c r="G14" s="16"/>
    </row>
    <row r="15" spans="1:7" ht="25.5">
      <c r="A15" s="5" t="s">
        <v>12</v>
      </c>
      <c r="B15" s="6" t="s">
        <v>2</v>
      </c>
      <c r="C15" s="17">
        <f>C17+C20+C23+C26</f>
        <v>36216.5</v>
      </c>
      <c r="D15" s="17">
        <f>D17+D20+D23+D26</f>
        <v>9054.125</v>
      </c>
      <c r="E15" s="33">
        <f>E17+E20+E23+E26</f>
        <v>9350.1</v>
      </c>
      <c r="F15" s="21" t="s">
        <v>63</v>
      </c>
    </row>
    <row r="16" spans="1:7">
      <c r="A16" s="8" t="s">
        <v>1</v>
      </c>
      <c r="B16" s="9"/>
      <c r="C16" s="17"/>
      <c r="D16" s="17">
        <f t="shared" si="1"/>
        <v>0</v>
      </c>
      <c r="E16" s="33"/>
    </row>
    <row r="17" spans="1:7" s="21" customFormat="1" ht="25.5">
      <c r="A17" s="24" t="s">
        <v>59</v>
      </c>
      <c r="B17" s="19" t="s">
        <v>2</v>
      </c>
      <c r="C17" s="40">
        <v>2886.9</v>
      </c>
      <c r="D17" s="17">
        <f>C17/4</f>
        <v>721.72500000000002</v>
      </c>
      <c r="E17" s="33">
        <v>723.3</v>
      </c>
    </row>
    <row r="18" spans="1:7" s="21" customFormat="1">
      <c r="A18" s="25" t="s">
        <v>4</v>
      </c>
      <c r="B18" s="26" t="s">
        <v>3</v>
      </c>
      <c r="C18" s="41">
        <v>2</v>
      </c>
      <c r="D18" s="17">
        <f t="shared" si="1"/>
        <v>2</v>
      </c>
      <c r="E18" s="38">
        <v>2</v>
      </c>
    </row>
    <row r="19" spans="1:7" s="21" customFormat="1" ht="21.95" customHeight="1">
      <c r="A19" s="25" t="s">
        <v>25</v>
      </c>
      <c r="B19" s="19" t="s">
        <v>26</v>
      </c>
      <c r="C19" s="40">
        <f>C17/C18/12*1000+200</f>
        <v>120487.50000000001</v>
      </c>
      <c r="D19" s="17">
        <f>D17*1000/3/D18</f>
        <v>120287.5</v>
      </c>
      <c r="E19" s="33">
        <f>E17*1000/3/E18</f>
        <v>120550</v>
      </c>
    </row>
    <row r="20" spans="1:7" s="21" customFormat="1" ht="25.5">
      <c r="A20" s="24" t="s">
        <v>60</v>
      </c>
      <c r="B20" s="19" t="s">
        <v>2</v>
      </c>
      <c r="C20" s="40">
        <v>18328.099999999999</v>
      </c>
      <c r="D20" s="17">
        <f>C20/4</f>
        <v>4582.0249999999996</v>
      </c>
      <c r="E20" s="33">
        <v>4597</v>
      </c>
      <c r="F20" s="29" t="s">
        <v>63</v>
      </c>
    </row>
    <row r="21" spans="1:7" s="21" customFormat="1">
      <c r="A21" s="25" t="s">
        <v>4</v>
      </c>
      <c r="B21" s="26" t="s">
        <v>3</v>
      </c>
      <c r="C21" s="41">
        <v>17.899999999999999</v>
      </c>
      <c r="D21" s="17">
        <v>14.9</v>
      </c>
      <c r="E21" s="38">
        <v>14.9</v>
      </c>
    </row>
    <row r="22" spans="1:7" ht="21.95" customHeight="1">
      <c r="A22" s="10" t="s">
        <v>25</v>
      </c>
      <c r="B22" s="6" t="s">
        <v>26</v>
      </c>
      <c r="C22" s="40">
        <f>C20/12/C21*1000</f>
        <v>85326.350093109868</v>
      </c>
      <c r="D22" s="17">
        <f>D20*1000/3/D21</f>
        <v>102506.15212527965</v>
      </c>
      <c r="E22" s="33">
        <f>E20*1000/3/E21</f>
        <v>102841.16331096196</v>
      </c>
    </row>
    <row r="23" spans="1:7" ht="39">
      <c r="A23" s="14" t="s">
        <v>24</v>
      </c>
      <c r="B23" s="6" t="s">
        <v>2</v>
      </c>
      <c r="C23" s="40">
        <v>3948.9</v>
      </c>
      <c r="D23" s="17">
        <f>C23/4</f>
        <v>987.22500000000002</v>
      </c>
      <c r="E23" s="33">
        <v>989.9</v>
      </c>
    </row>
    <row r="24" spans="1:7">
      <c r="A24" s="10" t="s">
        <v>4</v>
      </c>
      <c r="B24" s="11" t="s">
        <v>3</v>
      </c>
      <c r="C24" s="41">
        <v>3.5</v>
      </c>
      <c r="D24" s="17">
        <v>5.5</v>
      </c>
      <c r="E24" s="38">
        <v>5.5</v>
      </c>
    </row>
    <row r="25" spans="1:7" ht="21.95" customHeight="1">
      <c r="A25" s="10" t="s">
        <v>25</v>
      </c>
      <c r="B25" s="6" t="s">
        <v>26</v>
      </c>
      <c r="C25" s="40">
        <f>C23/C24/12*1000</f>
        <v>94021.42857142858</v>
      </c>
      <c r="D25" s="17">
        <f>D23*1000/3/D24</f>
        <v>59831.818181818184</v>
      </c>
      <c r="E25" s="33">
        <f>E23*1000/3/E24</f>
        <v>59993.939393939399</v>
      </c>
    </row>
    <row r="26" spans="1:7" ht="25.5">
      <c r="A26" s="7" t="s">
        <v>22</v>
      </c>
      <c r="B26" s="6" t="s">
        <v>2</v>
      </c>
      <c r="C26" s="40">
        <v>11052.6</v>
      </c>
      <c r="D26" s="17">
        <f>C26/4</f>
        <v>2763.15</v>
      </c>
      <c r="E26" s="33">
        <v>3039.9</v>
      </c>
    </row>
    <row r="27" spans="1:7">
      <c r="A27" s="10" t="s">
        <v>4</v>
      </c>
      <c r="B27" s="11" t="s">
        <v>3</v>
      </c>
      <c r="C27" s="41">
        <v>21.3</v>
      </c>
      <c r="D27" s="17">
        <v>22.3</v>
      </c>
      <c r="E27" s="38">
        <v>22.3</v>
      </c>
      <c r="F27" s="21" t="s">
        <v>63</v>
      </c>
    </row>
    <row r="28" spans="1:7" ht="21.95" customHeight="1">
      <c r="A28" s="10" t="s">
        <v>25</v>
      </c>
      <c r="B28" s="6" t="s">
        <v>26</v>
      </c>
      <c r="C28" s="40">
        <f>C26/12/C27*1000</f>
        <v>43241.784037558689</v>
      </c>
      <c r="D28" s="17">
        <f>D26*1000/3/D27</f>
        <v>41302.690582959644</v>
      </c>
      <c r="E28" s="33">
        <f>E26*1000/3/E27</f>
        <v>45439.461883408068</v>
      </c>
    </row>
    <row r="29" spans="1:7" ht="25.5">
      <c r="A29" s="5" t="s">
        <v>5</v>
      </c>
      <c r="B29" s="6" t="s">
        <v>2</v>
      </c>
      <c r="C29" s="17">
        <v>3958</v>
      </c>
      <c r="D29" s="17">
        <f>C29/4</f>
        <v>989.5</v>
      </c>
      <c r="E29" s="33">
        <v>977.3</v>
      </c>
      <c r="G29" s="2" t="s">
        <v>63</v>
      </c>
    </row>
    <row r="30" spans="1:7" ht="36.75">
      <c r="A30" s="12" t="s">
        <v>6</v>
      </c>
      <c r="B30" s="6" t="s">
        <v>2</v>
      </c>
      <c r="C30" s="17">
        <v>6358.6</v>
      </c>
      <c r="D30" s="17">
        <f t="shared" ref="D30:D33" si="2">C30/4</f>
        <v>1589.65</v>
      </c>
      <c r="E30" s="33">
        <v>336.8</v>
      </c>
    </row>
    <row r="31" spans="1:7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7" ht="36.75">
      <c r="A32" s="12" t="s">
        <v>8</v>
      </c>
      <c r="B32" s="6" t="s">
        <v>2</v>
      </c>
      <c r="C32" s="17">
        <v>0</v>
      </c>
      <c r="D32" s="17">
        <f t="shared" si="2"/>
        <v>0</v>
      </c>
      <c r="E32" s="33">
        <v>217</v>
      </c>
    </row>
    <row r="33" spans="1:5" ht="38.25" customHeight="1">
      <c r="A33" s="12" t="s">
        <v>9</v>
      </c>
      <c r="B33" s="6" t="s">
        <v>2</v>
      </c>
      <c r="C33" s="17">
        <v>6854</v>
      </c>
      <c r="D33" s="17">
        <f t="shared" si="2"/>
        <v>1713.5</v>
      </c>
      <c r="E33" s="33">
        <v>2484.1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33"/>
  <sheetViews>
    <sheetView topLeftCell="A16" workbookViewId="0">
      <selection activeCell="E16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45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46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 ht="25.5">
      <c r="A6" s="57" t="s">
        <v>76</v>
      </c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17">
        <v>16</v>
      </c>
      <c r="D11" s="17">
        <v>16</v>
      </c>
      <c r="E11" s="33">
        <v>0</v>
      </c>
    </row>
    <row r="12" spans="1:7" ht="25.5">
      <c r="A12" s="10" t="s">
        <v>23</v>
      </c>
      <c r="B12" s="6" t="s">
        <v>2</v>
      </c>
      <c r="C12" s="17">
        <f>(C13-C32)/C11</f>
        <v>902.82500000000005</v>
      </c>
      <c r="D12" s="17">
        <f t="shared" ref="D12" si="0">(D13-D32)/D11</f>
        <v>225.70625000000001</v>
      </c>
      <c r="E12" s="33">
        <v>0</v>
      </c>
    </row>
    <row r="13" spans="1:7" ht="25.5">
      <c r="A13" s="5" t="s">
        <v>11</v>
      </c>
      <c r="B13" s="6" t="s">
        <v>2</v>
      </c>
      <c r="C13" s="17">
        <f>C15+C29+C30+C31+C32+C33</f>
        <v>14612.2</v>
      </c>
      <c r="D13" s="17">
        <f>D15+D29+D30+D31+D32+D33</f>
        <v>3653.05</v>
      </c>
      <c r="E13" s="33">
        <f>E15+E29+E30+E31+E32+E33</f>
        <v>1114.1000000000001</v>
      </c>
    </row>
    <row r="14" spans="1:7">
      <c r="A14" s="8" t="s">
        <v>0</v>
      </c>
      <c r="B14" s="9"/>
      <c r="C14" s="17"/>
      <c r="D14" s="17">
        <f t="shared" ref="D14:D19" si="1">C14</f>
        <v>0</v>
      </c>
      <c r="E14" s="33"/>
      <c r="G14" s="16"/>
    </row>
    <row r="15" spans="1:7" ht="25.5">
      <c r="A15" s="5" t="s">
        <v>12</v>
      </c>
      <c r="B15" s="6" t="s">
        <v>2</v>
      </c>
      <c r="C15" s="17">
        <f>C17+C20+C23+C26</f>
        <v>8867.4</v>
      </c>
      <c r="D15" s="17">
        <f>D17+D20+D23+D26</f>
        <v>2216.85</v>
      </c>
      <c r="E15" s="33">
        <f>E17+E20+E23+E26</f>
        <v>1034.6000000000001</v>
      </c>
      <c r="F15" s="21" t="s">
        <v>63</v>
      </c>
    </row>
    <row r="16" spans="1:7">
      <c r="A16" s="8" t="s">
        <v>1</v>
      </c>
      <c r="B16" s="9"/>
      <c r="C16" s="17"/>
      <c r="D16" s="17">
        <f t="shared" si="1"/>
        <v>0</v>
      </c>
      <c r="E16" s="33"/>
    </row>
    <row r="17" spans="1:6" s="21" customFormat="1" ht="25.5">
      <c r="A17" s="24" t="s">
        <v>59</v>
      </c>
      <c r="B17" s="19" t="s">
        <v>2</v>
      </c>
      <c r="C17" s="33"/>
      <c r="D17" s="17">
        <f t="shared" si="1"/>
        <v>0</v>
      </c>
      <c r="E17" s="33">
        <v>0</v>
      </c>
    </row>
    <row r="18" spans="1:6" s="21" customFormat="1">
      <c r="A18" s="25" t="s">
        <v>4</v>
      </c>
      <c r="B18" s="26" t="s">
        <v>3</v>
      </c>
      <c r="C18" s="38"/>
      <c r="D18" s="17">
        <f t="shared" si="1"/>
        <v>0</v>
      </c>
      <c r="E18" s="33">
        <v>0</v>
      </c>
    </row>
    <row r="19" spans="1:6" s="21" customFormat="1" ht="21.95" customHeight="1">
      <c r="A19" s="25" t="s">
        <v>25</v>
      </c>
      <c r="B19" s="19" t="s">
        <v>26</v>
      </c>
      <c r="C19" s="33"/>
      <c r="D19" s="17">
        <f t="shared" si="1"/>
        <v>0</v>
      </c>
      <c r="E19" s="33">
        <v>0</v>
      </c>
    </row>
    <row r="20" spans="1:6" s="21" customFormat="1" ht="25.5">
      <c r="A20" s="24" t="s">
        <v>60</v>
      </c>
      <c r="B20" s="19" t="s">
        <v>2</v>
      </c>
      <c r="C20" s="33">
        <v>5639.9</v>
      </c>
      <c r="D20" s="17">
        <f>C20/4</f>
        <v>1409.9749999999999</v>
      </c>
      <c r="E20" s="33">
        <v>433.8</v>
      </c>
      <c r="F20" s="29" t="s">
        <v>63</v>
      </c>
    </row>
    <row r="21" spans="1:6" s="21" customFormat="1">
      <c r="A21" s="25" t="s">
        <v>4</v>
      </c>
      <c r="B21" s="26" t="s">
        <v>3</v>
      </c>
      <c r="C21" s="38">
        <v>5.2</v>
      </c>
      <c r="D21" s="17">
        <v>4.0999999999999996</v>
      </c>
      <c r="E21" s="33">
        <v>4.0999999999999996</v>
      </c>
    </row>
    <row r="22" spans="1:6" s="21" customFormat="1" ht="21.95" customHeight="1">
      <c r="A22" s="25" t="s">
        <v>25</v>
      </c>
      <c r="B22" s="19" t="s">
        <v>26</v>
      </c>
      <c r="C22" s="33">
        <f>C20/12/C21*1000</f>
        <v>90383.012820512798</v>
      </c>
      <c r="D22" s="17">
        <f>D20*1000/3/D21</f>
        <v>114632.11382113822</v>
      </c>
      <c r="E22" s="33">
        <f>E20*1000/2/E21</f>
        <v>52902.439024390245</v>
      </c>
    </row>
    <row r="23" spans="1:6" ht="39">
      <c r="A23" s="14" t="s">
        <v>24</v>
      </c>
      <c r="B23" s="6" t="s">
        <v>2</v>
      </c>
      <c r="C23" s="33">
        <v>290.39999999999998</v>
      </c>
      <c r="D23" s="17">
        <f>C23/4</f>
        <v>72.599999999999994</v>
      </c>
      <c r="E23" s="33">
        <v>35.1</v>
      </c>
    </row>
    <row r="24" spans="1:6">
      <c r="A24" s="10" t="s">
        <v>4</v>
      </c>
      <c r="B24" s="11" t="s">
        <v>3</v>
      </c>
      <c r="C24" s="38">
        <v>0.5</v>
      </c>
      <c r="D24" s="17">
        <v>1.1000000000000001</v>
      </c>
      <c r="E24" s="33">
        <v>1.1399999999999999</v>
      </c>
    </row>
    <row r="25" spans="1:6" ht="21.95" customHeight="1">
      <c r="A25" s="10" t="s">
        <v>25</v>
      </c>
      <c r="B25" s="6" t="s">
        <v>26</v>
      </c>
      <c r="C25" s="33">
        <f>C23/C24/12*1000</f>
        <v>48400</v>
      </c>
      <c r="D25" s="17">
        <f>D23*1000/3/D24</f>
        <v>22000</v>
      </c>
      <c r="E25" s="33">
        <f>E23*1000/2/E24</f>
        <v>15394.736842105265</v>
      </c>
    </row>
    <row r="26" spans="1:6" ht="25.5">
      <c r="A26" s="7" t="s">
        <v>22</v>
      </c>
      <c r="B26" s="6" t="s">
        <v>2</v>
      </c>
      <c r="C26" s="33">
        <v>2937.1</v>
      </c>
      <c r="D26" s="17">
        <f>C26/4</f>
        <v>734.27499999999998</v>
      </c>
      <c r="E26" s="33">
        <v>565.70000000000005</v>
      </c>
    </row>
    <row r="27" spans="1:6">
      <c r="A27" s="10" t="s">
        <v>4</v>
      </c>
      <c r="B27" s="11" t="s">
        <v>3</v>
      </c>
      <c r="C27" s="38">
        <v>5.8</v>
      </c>
      <c r="D27" s="17">
        <v>6.3</v>
      </c>
      <c r="E27" s="33">
        <v>6.3</v>
      </c>
    </row>
    <row r="28" spans="1:6" ht="21.95" customHeight="1">
      <c r="A28" s="10" t="s">
        <v>25</v>
      </c>
      <c r="B28" s="6" t="s">
        <v>26</v>
      </c>
      <c r="C28" s="33">
        <f>C26/12/C27*1000</f>
        <v>42199.712643678162</v>
      </c>
      <c r="D28" s="17">
        <f>D26*1000/3/D27</f>
        <v>38850.5291005291</v>
      </c>
      <c r="E28" s="33">
        <f>E26*1000/2/E27</f>
        <v>44896.825396825399</v>
      </c>
    </row>
    <row r="29" spans="1:6" ht="25.5">
      <c r="A29" s="5" t="s">
        <v>5</v>
      </c>
      <c r="B29" s="6" t="s">
        <v>2</v>
      </c>
      <c r="C29" s="17">
        <v>837</v>
      </c>
      <c r="D29" s="17">
        <f>C29/4</f>
        <v>209.25</v>
      </c>
      <c r="E29" s="33">
        <v>50.6</v>
      </c>
    </row>
    <row r="30" spans="1:6" ht="36.75">
      <c r="A30" s="12" t="s">
        <v>6</v>
      </c>
      <c r="B30" s="6" t="s">
        <v>2</v>
      </c>
      <c r="C30" s="17">
        <v>1827</v>
      </c>
      <c r="D30" s="17">
        <f t="shared" ref="D30:D33" si="2">C30/4</f>
        <v>456.75</v>
      </c>
      <c r="E30" s="33">
        <v>28.9</v>
      </c>
    </row>
    <row r="31" spans="1:6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6" ht="36.75">
      <c r="A32" s="12" t="s">
        <v>8</v>
      </c>
      <c r="B32" s="6" t="s">
        <v>2</v>
      </c>
      <c r="C32" s="17">
        <v>167</v>
      </c>
      <c r="D32" s="17">
        <f t="shared" si="2"/>
        <v>41.75</v>
      </c>
      <c r="E32" s="33">
        <v>0</v>
      </c>
    </row>
    <row r="33" spans="1:5" ht="38.25" customHeight="1">
      <c r="A33" s="12" t="s">
        <v>9</v>
      </c>
      <c r="B33" s="6" t="s">
        <v>2</v>
      </c>
      <c r="C33" s="17">
        <f>387.5+2526.3</f>
        <v>2913.8</v>
      </c>
      <c r="D33" s="17">
        <f t="shared" si="2"/>
        <v>728.45</v>
      </c>
      <c r="E33" s="33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34"/>
  <sheetViews>
    <sheetView topLeftCell="A4" workbookViewId="0">
      <selection activeCell="E6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47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17">
        <v>105</v>
      </c>
      <c r="D11" s="17">
        <v>105</v>
      </c>
      <c r="E11" s="33">
        <v>98</v>
      </c>
    </row>
    <row r="12" spans="1:7" ht="25.5">
      <c r="A12" s="10" t="s">
        <v>23</v>
      </c>
      <c r="B12" s="6" t="s">
        <v>2</v>
      </c>
      <c r="C12" s="17">
        <f>(C13-C32)/C11</f>
        <v>621.98476190476197</v>
      </c>
      <c r="D12" s="17">
        <f t="shared" ref="D12:E12" si="0">(D13-D32)/D11</f>
        <v>155.49619047619049</v>
      </c>
      <c r="E12" s="33">
        <f t="shared" si="0"/>
        <v>190.3234693877551</v>
      </c>
    </row>
    <row r="13" spans="1:7" ht="25.5">
      <c r="A13" s="5" t="s">
        <v>11</v>
      </c>
      <c r="B13" s="6" t="s">
        <v>2</v>
      </c>
      <c r="C13" s="17">
        <f>C15+C29+C30+C31+C32+C33</f>
        <v>65308.4</v>
      </c>
      <c r="D13" s="17">
        <f>D15+D29+D30+D31+D32+D33</f>
        <v>16327.1</v>
      </c>
      <c r="E13" s="33">
        <f>E15+E29+E30+E31+E32+E33</f>
        <v>18883.7</v>
      </c>
    </row>
    <row r="14" spans="1:7">
      <c r="A14" s="8" t="s">
        <v>0</v>
      </c>
      <c r="B14" s="9"/>
      <c r="C14" s="17"/>
      <c r="D14" s="17">
        <f t="shared" ref="D14:D27" si="1">C14</f>
        <v>0</v>
      </c>
      <c r="E14" s="33"/>
      <c r="G14" s="16"/>
    </row>
    <row r="15" spans="1:7" ht="25.5">
      <c r="A15" s="5" t="s">
        <v>12</v>
      </c>
      <c r="B15" s="6" t="s">
        <v>2</v>
      </c>
      <c r="C15" s="33">
        <f>C17+C20+C23+C26</f>
        <v>40537.9</v>
      </c>
      <c r="D15" s="17">
        <f>D17+D20+D23+D26</f>
        <v>10134.475</v>
      </c>
      <c r="E15" s="33">
        <f>E17+E20+E23+E26</f>
        <v>10934.2</v>
      </c>
      <c r="F15" s="21" t="s">
        <v>63</v>
      </c>
    </row>
    <row r="16" spans="1:7">
      <c r="A16" s="8" t="s">
        <v>1</v>
      </c>
      <c r="B16" s="9"/>
      <c r="C16" s="33"/>
      <c r="D16" s="17">
        <f t="shared" si="1"/>
        <v>0</v>
      </c>
      <c r="E16" s="33"/>
    </row>
    <row r="17" spans="1:6" s="21" customFormat="1" ht="25.5">
      <c r="A17" s="24" t="s">
        <v>59</v>
      </c>
      <c r="B17" s="19" t="s">
        <v>2</v>
      </c>
      <c r="C17" s="33">
        <v>3824.5</v>
      </c>
      <c r="D17" s="17">
        <f>C17/4</f>
        <v>956.125</v>
      </c>
      <c r="E17" s="33">
        <v>959.2</v>
      </c>
    </row>
    <row r="18" spans="1:6" s="21" customFormat="1">
      <c r="A18" s="25" t="s">
        <v>4</v>
      </c>
      <c r="B18" s="26" t="s">
        <v>3</v>
      </c>
      <c r="C18" s="38">
        <v>3</v>
      </c>
      <c r="D18" s="17">
        <f t="shared" si="1"/>
        <v>3</v>
      </c>
      <c r="E18" s="38">
        <v>3</v>
      </c>
      <c r="F18" s="21" t="s">
        <v>63</v>
      </c>
    </row>
    <row r="19" spans="1:6" s="21" customFormat="1" ht="21.95" customHeight="1">
      <c r="A19" s="25" t="s">
        <v>25</v>
      </c>
      <c r="B19" s="19" t="s">
        <v>26</v>
      </c>
      <c r="C19" s="33">
        <f>C17/C18/12*1000+200</f>
        <v>106436.11111111109</v>
      </c>
      <c r="D19" s="17">
        <f>D17*1000/3/D18</f>
        <v>106236.11111111111</v>
      </c>
      <c r="E19" s="33">
        <f>E17*1000/3/E18</f>
        <v>106577.77777777777</v>
      </c>
    </row>
    <row r="20" spans="1:6" s="21" customFormat="1" ht="25.5">
      <c r="A20" s="24" t="s">
        <v>60</v>
      </c>
      <c r="B20" s="19" t="s">
        <v>2</v>
      </c>
      <c r="C20" s="33">
        <v>23984.400000000001</v>
      </c>
      <c r="D20" s="17">
        <f>C20/4</f>
        <v>5996.1</v>
      </c>
      <c r="E20" s="33">
        <v>6092.1</v>
      </c>
      <c r="F20" s="29" t="s">
        <v>63</v>
      </c>
    </row>
    <row r="21" spans="1:6" s="21" customFormat="1">
      <c r="A21" s="25" t="s">
        <v>4</v>
      </c>
      <c r="B21" s="26" t="s">
        <v>3</v>
      </c>
      <c r="C21" s="38">
        <v>23.1</v>
      </c>
      <c r="D21" s="17">
        <v>20.399999999999999</v>
      </c>
      <c r="E21" s="38">
        <v>20.399999999999999</v>
      </c>
    </row>
    <row r="22" spans="1:6" s="21" customFormat="1" ht="21.95" customHeight="1">
      <c r="A22" s="25" t="s">
        <v>25</v>
      </c>
      <c r="B22" s="19" t="s">
        <v>26</v>
      </c>
      <c r="C22" s="33">
        <f>C20/12/C21*1000</f>
        <v>86523.809523809512</v>
      </c>
      <c r="D22" s="17">
        <f>D20*1000/3/D21</f>
        <v>97975.490196078434</v>
      </c>
      <c r="E22" s="33">
        <f>E20*1000/3/E21</f>
        <v>99544.117647058825</v>
      </c>
    </row>
    <row r="23" spans="1:6" ht="39">
      <c r="A23" s="14" t="s">
        <v>24</v>
      </c>
      <c r="B23" s="6" t="s">
        <v>2</v>
      </c>
      <c r="C23" s="33">
        <v>2749</v>
      </c>
      <c r="D23" s="17">
        <f>C23/4</f>
        <v>687.25</v>
      </c>
      <c r="E23" s="33">
        <v>689.1</v>
      </c>
    </row>
    <row r="24" spans="1:6">
      <c r="A24" s="10" t="s">
        <v>4</v>
      </c>
      <c r="B24" s="11" t="s">
        <v>3</v>
      </c>
      <c r="C24" s="38">
        <v>3</v>
      </c>
      <c r="D24" s="17">
        <v>3.7</v>
      </c>
      <c r="E24" s="38">
        <v>3.71</v>
      </c>
    </row>
    <row r="25" spans="1:6" ht="21.95" customHeight="1">
      <c r="A25" s="10" t="s">
        <v>25</v>
      </c>
      <c r="B25" s="6" t="s">
        <v>26</v>
      </c>
      <c r="C25" s="33">
        <f>C23/C24/12*1000</f>
        <v>76361.111111111109</v>
      </c>
      <c r="D25" s="17">
        <f>D23*1000/3/D24</f>
        <v>61914.414414414416</v>
      </c>
      <c r="E25" s="33">
        <f>E23*1000/3/E24</f>
        <v>61913.746630727765</v>
      </c>
    </row>
    <row r="26" spans="1:6" ht="25.5">
      <c r="A26" s="7" t="s">
        <v>22</v>
      </c>
      <c r="B26" s="6" t="s">
        <v>2</v>
      </c>
      <c r="C26" s="33">
        <v>9980</v>
      </c>
      <c r="D26" s="17">
        <f>C26/4</f>
        <v>2495</v>
      </c>
      <c r="E26" s="33">
        <v>3193.8</v>
      </c>
    </row>
    <row r="27" spans="1:6">
      <c r="A27" s="10" t="s">
        <v>4</v>
      </c>
      <c r="B27" s="11" t="s">
        <v>3</v>
      </c>
      <c r="C27" s="38">
        <v>19.899999999999999</v>
      </c>
      <c r="D27" s="17">
        <f t="shared" si="1"/>
        <v>19.899999999999999</v>
      </c>
      <c r="E27" s="38">
        <v>19.88</v>
      </c>
    </row>
    <row r="28" spans="1:6" ht="21.95" customHeight="1">
      <c r="A28" s="10" t="s">
        <v>25</v>
      </c>
      <c r="B28" s="6" t="s">
        <v>26</v>
      </c>
      <c r="C28" s="33">
        <f>C26/12/C27*1000</f>
        <v>41792.294807370185</v>
      </c>
      <c r="D28" s="17">
        <f>D26*1000/3/D27</f>
        <v>41792.294807370185</v>
      </c>
      <c r="E28" s="33">
        <f>E26*1000/3/E27</f>
        <v>53551.307847082498</v>
      </c>
    </row>
    <row r="29" spans="1:6" ht="25.5">
      <c r="A29" s="5" t="s">
        <v>5</v>
      </c>
      <c r="B29" s="6" t="s">
        <v>2</v>
      </c>
      <c r="C29" s="33">
        <v>4953</v>
      </c>
      <c r="D29" s="17">
        <f>C29/4</f>
        <v>1238.25</v>
      </c>
      <c r="E29" s="33">
        <v>1237.3</v>
      </c>
    </row>
    <row r="30" spans="1:6" ht="36.75">
      <c r="A30" s="12" t="s">
        <v>6</v>
      </c>
      <c r="B30" s="6" t="s">
        <v>2</v>
      </c>
      <c r="C30" s="33">
        <v>4339.5</v>
      </c>
      <c r="D30" s="17">
        <f t="shared" ref="D30:D33" si="2">C30/4</f>
        <v>1084.875</v>
      </c>
      <c r="E30" s="33">
        <v>318.39999999999998</v>
      </c>
    </row>
    <row r="31" spans="1:6" ht="25.5">
      <c r="A31" s="12" t="s">
        <v>7</v>
      </c>
      <c r="B31" s="6" t="s">
        <v>2</v>
      </c>
      <c r="C31" s="33">
        <v>0</v>
      </c>
      <c r="D31" s="17">
        <f t="shared" si="2"/>
        <v>0</v>
      </c>
      <c r="E31" s="33">
        <v>0</v>
      </c>
    </row>
    <row r="32" spans="1:6" ht="36.75">
      <c r="A32" s="12" t="s">
        <v>8</v>
      </c>
      <c r="B32" s="6" t="s">
        <v>2</v>
      </c>
      <c r="C32" s="17">
        <v>0</v>
      </c>
      <c r="D32" s="17">
        <f t="shared" si="2"/>
        <v>0</v>
      </c>
      <c r="E32" s="33">
        <v>232</v>
      </c>
    </row>
    <row r="33" spans="1:5" ht="38.25" customHeight="1">
      <c r="A33" s="12" t="s">
        <v>9</v>
      </c>
      <c r="B33" s="6" t="s">
        <v>2</v>
      </c>
      <c r="C33" s="17">
        <v>15478</v>
      </c>
      <c r="D33" s="17">
        <f t="shared" si="2"/>
        <v>3869.5</v>
      </c>
      <c r="E33" s="33">
        <v>6161.8</v>
      </c>
    </row>
    <row r="34" spans="1:5">
      <c r="C34" s="39"/>
      <c r="D34" s="39"/>
      <c r="E34" s="45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33"/>
  <sheetViews>
    <sheetView topLeftCell="A7" workbookViewId="0">
      <selection activeCell="E25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48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17">
        <v>146</v>
      </c>
      <c r="D11" s="17">
        <v>146</v>
      </c>
      <c r="E11" s="33">
        <v>127</v>
      </c>
    </row>
    <row r="12" spans="1:7" ht="25.5">
      <c r="A12" s="10" t="s">
        <v>23</v>
      </c>
      <c r="B12" s="6" t="s">
        <v>2</v>
      </c>
      <c r="C12" s="17">
        <f>(C13-C32)/C11</f>
        <v>497.09589041095893</v>
      </c>
      <c r="D12" s="17">
        <f t="shared" ref="D12:E12" si="0">(D13-D32)/D11</f>
        <v>124.27397260273973</v>
      </c>
      <c r="E12" s="33">
        <f t="shared" si="0"/>
        <v>161.41023622047243</v>
      </c>
    </row>
    <row r="13" spans="1:7" ht="25.5">
      <c r="A13" s="5" t="s">
        <v>11</v>
      </c>
      <c r="B13" s="6" t="s">
        <v>2</v>
      </c>
      <c r="C13" s="17">
        <f>C15+C29+C30+C31+C32+C33</f>
        <v>72611</v>
      </c>
      <c r="D13" s="17">
        <f>D15+D29+D30+D31+D32+D33</f>
        <v>18152.75</v>
      </c>
      <c r="E13" s="33">
        <f>E15+E29+E30+E31+E32+E33</f>
        <v>20801.099999999999</v>
      </c>
    </row>
    <row r="14" spans="1:7">
      <c r="A14" s="8" t="s">
        <v>0</v>
      </c>
      <c r="B14" s="9"/>
      <c r="C14" s="17"/>
      <c r="D14" s="17">
        <f t="shared" ref="D14:D18" si="1">C14</f>
        <v>0</v>
      </c>
      <c r="E14" s="33"/>
      <c r="G14" s="16"/>
    </row>
    <row r="15" spans="1:7" ht="25.5">
      <c r="A15" s="5" t="s">
        <v>12</v>
      </c>
      <c r="B15" s="6" t="s">
        <v>2</v>
      </c>
      <c r="C15" s="17">
        <f>C17+C20+C23+C26</f>
        <v>43210.899999999994</v>
      </c>
      <c r="D15" s="17">
        <f>D17+D20+D23+D26</f>
        <v>10802.724999999999</v>
      </c>
      <c r="E15" s="33">
        <f>E17+E20+E23+E26</f>
        <v>11413.8</v>
      </c>
      <c r="F15" s="21" t="s">
        <v>63</v>
      </c>
    </row>
    <row r="16" spans="1:7">
      <c r="A16" s="8" t="s">
        <v>1</v>
      </c>
      <c r="B16" s="9"/>
      <c r="C16" s="17"/>
      <c r="D16" s="17">
        <f t="shared" si="1"/>
        <v>0</v>
      </c>
      <c r="E16" s="33"/>
    </row>
    <row r="17" spans="1:6" s="21" customFormat="1" ht="25.5">
      <c r="A17" s="24" t="s">
        <v>59</v>
      </c>
      <c r="B17" s="19" t="s">
        <v>2</v>
      </c>
      <c r="C17" s="33">
        <v>4125.5</v>
      </c>
      <c r="D17" s="17">
        <f>C17/4</f>
        <v>1031.375</v>
      </c>
      <c r="E17" s="33">
        <v>1039.7</v>
      </c>
    </row>
    <row r="18" spans="1:6" s="21" customFormat="1">
      <c r="A18" s="25" t="s">
        <v>4</v>
      </c>
      <c r="B18" s="26" t="s">
        <v>3</v>
      </c>
      <c r="C18" s="33">
        <v>3</v>
      </c>
      <c r="D18" s="17">
        <f t="shared" si="1"/>
        <v>3</v>
      </c>
      <c r="E18" s="33">
        <v>3</v>
      </c>
    </row>
    <row r="19" spans="1:6" s="21" customFormat="1" ht="21.95" customHeight="1">
      <c r="A19" s="25" t="s">
        <v>25</v>
      </c>
      <c r="B19" s="19" t="s">
        <v>26</v>
      </c>
      <c r="C19" s="33">
        <f>C17/C18/12*1000+200</f>
        <v>114797.22222222223</v>
      </c>
      <c r="D19" s="17">
        <f>D17*1000/3/D18</f>
        <v>114597.22222222223</v>
      </c>
      <c r="E19" s="33">
        <f>E17*1000/3/E18</f>
        <v>115522.22222222223</v>
      </c>
    </row>
    <row r="20" spans="1:6" s="21" customFormat="1" ht="25.5">
      <c r="A20" s="24" t="s">
        <v>60</v>
      </c>
      <c r="B20" s="19" t="s">
        <v>2</v>
      </c>
      <c r="C20" s="33">
        <v>24763.1</v>
      </c>
      <c r="D20" s="17">
        <f>C20/4</f>
        <v>6190.7749999999996</v>
      </c>
      <c r="E20" s="33">
        <v>6228.5</v>
      </c>
      <c r="F20" s="29" t="s">
        <v>63</v>
      </c>
    </row>
    <row r="21" spans="1:6" s="21" customFormat="1">
      <c r="A21" s="25" t="s">
        <v>4</v>
      </c>
      <c r="B21" s="26" t="s">
        <v>3</v>
      </c>
      <c r="C21" s="33">
        <v>22.8</v>
      </c>
      <c r="D21" s="17">
        <v>19.100000000000001</v>
      </c>
      <c r="E21" s="33">
        <v>19.05</v>
      </c>
    </row>
    <row r="22" spans="1:6" s="21" customFormat="1" ht="21.95" customHeight="1">
      <c r="A22" s="25" t="s">
        <v>25</v>
      </c>
      <c r="B22" s="19" t="s">
        <v>26</v>
      </c>
      <c r="C22" s="33">
        <f>C20/12/C21*1000</f>
        <v>90508.406432748539</v>
      </c>
      <c r="D22" s="17">
        <f>D20*1000/3/D21</f>
        <v>108041.4485165794</v>
      </c>
      <c r="E22" s="33">
        <f>E20*1000/3/E21</f>
        <v>108985.12685914261</v>
      </c>
    </row>
    <row r="23" spans="1:6" ht="39">
      <c r="A23" s="14" t="s">
        <v>24</v>
      </c>
      <c r="B23" s="6" t="s">
        <v>2</v>
      </c>
      <c r="C23" s="33">
        <v>3491.5</v>
      </c>
      <c r="D23" s="17">
        <f>C23/4</f>
        <v>872.875</v>
      </c>
      <c r="E23" s="33">
        <v>889.1</v>
      </c>
    </row>
    <row r="24" spans="1:6">
      <c r="A24" s="10" t="s">
        <v>4</v>
      </c>
      <c r="B24" s="11" t="s">
        <v>3</v>
      </c>
      <c r="C24" s="33">
        <v>3.8</v>
      </c>
      <c r="D24" s="17">
        <v>6.5</v>
      </c>
      <c r="E24" s="33">
        <v>6.46</v>
      </c>
    </row>
    <row r="25" spans="1:6" ht="21.95" customHeight="1">
      <c r="A25" s="10" t="s">
        <v>25</v>
      </c>
      <c r="B25" s="6" t="s">
        <v>26</v>
      </c>
      <c r="C25" s="33">
        <f>C23/C24/12*1000</f>
        <v>76567.982456140351</v>
      </c>
      <c r="D25" s="17">
        <f>D23*1000/3/D24</f>
        <v>44762.820512820508</v>
      </c>
      <c r="E25" s="33">
        <f>E23*1000/3/E24</f>
        <v>45877.192982456145</v>
      </c>
    </row>
    <row r="26" spans="1:6" ht="25.5">
      <c r="A26" s="7" t="s">
        <v>22</v>
      </c>
      <c r="B26" s="6" t="s">
        <v>2</v>
      </c>
      <c r="C26" s="33">
        <v>10830.8</v>
      </c>
      <c r="D26" s="17">
        <f>C26/4</f>
        <v>2707.7</v>
      </c>
      <c r="E26" s="33">
        <v>3256.5</v>
      </c>
    </row>
    <row r="27" spans="1:6">
      <c r="A27" s="10" t="s">
        <v>4</v>
      </c>
      <c r="B27" s="11" t="s">
        <v>3</v>
      </c>
      <c r="C27" s="33">
        <v>19.399999999999999</v>
      </c>
      <c r="D27" s="17">
        <v>20.399999999999999</v>
      </c>
      <c r="E27" s="33">
        <v>20.38</v>
      </c>
    </row>
    <row r="28" spans="1:6" ht="21.95" customHeight="1">
      <c r="A28" s="10" t="s">
        <v>25</v>
      </c>
      <c r="B28" s="6" t="s">
        <v>26</v>
      </c>
      <c r="C28" s="33">
        <f>C26/12/C27*1000</f>
        <v>46524.05498281787</v>
      </c>
      <c r="D28" s="17">
        <f>D26*1000/3/D27</f>
        <v>44243.464052287585</v>
      </c>
      <c r="E28" s="33">
        <f>E26*1000/3/E27</f>
        <v>53263.002944062806</v>
      </c>
    </row>
    <row r="29" spans="1:6" ht="25.5">
      <c r="A29" s="5" t="s">
        <v>5</v>
      </c>
      <c r="B29" s="6" t="s">
        <v>2</v>
      </c>
      <c r="C29" s="33">
        <v>4998</v>
      </c>
      <c r="D29" s="17">
        <f>C29/4</f>
        <v>1249.5</v>
      </c>
      <c r="E29" s="33">
        <v>1282.4000000000001</v>
      </c>
    </row>
    <row r="30" spans="1:6" ht="36.75">
      <c r="A30" s="12" t="s">
        <v>6</v>
      </c>
      <c r="B30" s="6" t="s">
        <v>2</v>
      </c>
      <c r="C30" s="33">
        <v>4515.1000000000004</v>
      </c>
      <c r="D30" s="17">
        <f t="shared" ref="D30:D33" si="2">C30/4</f>
        <v>1128.7750000000001</v>
      </c>
      <c r="E30" s="33">
        <v>318.8</v>
      </c>
      <c r="F30" s="21" t="s">
        <v>63</v>
      </c>
    </row>
    <row r="31" spans="1:6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6" ht="36.75">
      <c r="A32" s="12" t="s">
        <v>8</v>
      </c>
      <c r="B32" s="6" t="s">
        <v>2</v>
      </c>
      <c r="C32" s="17">
        <v>35</v>
      </c>
      <c r="D32" s="17">
        <f t="shared" si="2"/>
        <v>8.75</v>
      </c>
      <c r="E32" s="33">
        <v>302</v>
      </c>
    </row>
    <row r="33" spans="1:5" ht="38.25" customHeight="1">
      <c r="A33" s="12" t="s">
        <v>9</v>
      </c>
      <c r="B33" s="6" t="s">
        <v>2</v>
      </c>
      <c r="C33" s="17">
        <v>19852</v>
      </c>
      <c r="D33" s="17">
        <f t="shared" si="2"/>
        <v>4963</v>
      </c>
      <c r="E33" s="33">
        <v>7484.1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33"/>
  <sheetViews>
    <sheetView topLeftCell="A19" workbookViewId="0">
      <selection activeCell="E19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49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17">
        <v>50</v>
      </c>
      <c r="D11" s="17">
        <v>50</v>
      </c>
      <c r="E11" s="33">
        <v>54</v>
      </c>
    </row>
    <row r="12" spans="1:7" ht="25.5">
      <c r="A12" s="10" t="s">
        <v>23</v>
      </c>
      <c r="B12" s="6" t="s">
        <v>2</v>
      </c>
      <c r="C12" s="17">
        <f>(C13-C32)/C11</f>
        <v>524.30599999999993</v>
      </c>
      <c r="D12" s="17">
        <f t="shared" ref="D12:E12" si="0">(D13-D32)/D11</f>
        <v>131.07649999999998</v>
      </c>
      <c r="E12" s="33">
        <f t="shared" si="0"/>
        <v>137.16851851851854</v>
      </c>
    </row>
    <row r="13" spans="1:7" ht="25.5">
      <c r="A13" s="5" t="s">
        <v>11</v>
      </c>
      <c r="B13" s="6" t="s">
        <v>2</v>
      </c>
      <c r="C13" s="17">
        <f>C15+C29+C30+C31+C32+C33</f>
        <v>39188.799999999996</v>
      </c>
      <c r="D13" s="17">
        <f>D15+D29+D30+D31+D32+D33</f>
        <v>9797.1999999999989</v>
      </c>
      <c r="E13" s="33">
        <f>E15+E29+E30+E32+E33</f>
        <v>7535.1</v>
      </c>
    </row>
    <row r="14" spans="1:7">
      <c r="A14" s="8" t="s">
        <v>0</v>
      </c>
      <c r="B14" s="9"/>
      <c r="C14" s="17"/>
      <c r="D14" s="17">
        <f t="shared" ref="D14:D18" si="1">C14</f>
        <v>0</v>
      </c>
      <c r="E14" s="33"/>
      <c r="G14" s="16"/>
    </row>
    <row r="15" spans="1:7" ht="25.5">
      <c r="A15" s="5" t="s">
        <v>12</v>
      </c>
      <c r="B15" s="6" t="s">
        <v>2</v>
      </c>
      <c r="C15" s="17">
        <f>C17+C20+C23+C26</f>
        <v>19681.400000000001</v>
      </c>
      <c r="D15" s="17">
        <f>D17+D20+D23+D26</f>
        <v>4920.3500000000004</v>
      </c>
      <c r="E15" s="33">
        <f>E17+E20+E23+E26</f>
        <v>5297.5</v>
      </c>
      <c r="F15" s="21" t="s">
        <v>63</v>
      </c>
    </row>
    <row r="16" spans="1:7">
      <c r="A16" s="8" t="s">
        <v>1</v>
      </c>
      <c r="B16" s="9"/>
      <c r="C16" s="17"/>
      <c r="D16" s="17">
        <f t="shared" si="1"/>
        <v>0</v>
      </c>
      <c r="E16" s="33"/>
    </row>
    <row r="17" spans="1:6" s="21" customFormat="1" ht="25.5">
      <c r="A17" s="24" t="s">
        <v>59</v>
      </c>
      <c r="B17" s="19" t="s">
        <v>2</v>
      </c>
      <c r="C17" s="40">
        <v>2803.8</v>
      </c>
      <c r="D17" s="17">
        <f>C17/4</f>
        <v>700.95</v>
      </c>
      <c r="E17" s="33">
        <v>641.79999999999995</v>
      </c>
    </row>
    <row r="18" spans="1:6" s="21" customFormat="1">
      <c r="A18" s="25" t="s">
        <v>4</v>
      </c>
      <c r="B18" s="26" t="s">
        <v>3</v>
      </c>
      <c r="C18" s="41">
        <v>2</v>
      </c>
      <c r="D18" s="17">
        <f t="shared" si="1"/>
        <v>2</v>
      </c>
      <c r="E18" s="38">
        <v>2</v>
      </c>
    </row>
    <row r="19" spans="1:6" s="21" customFormat="1" ht="21.95" customHeight="1">
      <c r="A19" s="25" t="s">
        <v>25</v>
      </c>
      <c r="B19" s="19" t="s">
        <v>26</v>
      </c>
      <c r="C19" s="40">
        <f>C17/C18/12*1000+200</f>
        <v>117025</v>
      </c>
      <c r="D19" s="17">
        <f>D17*1000/3/D18</f>
        <v>116825</v>
      </c>
      <c r="E19" s="33">
        <f>E17*1000/3/E18</f>
        <v>106966.66666666667</v>
      </c>
    </row>
    <row r="20" spans="1:6" s="21" customFormat="1" ht="25.5">
      <c r="A20" s="24" t="s">
        <v>60</v>
      </c>
      <c r="B20" s="19" t="s">
        <v>2</v>
      </c>
      <c r="C20" s="40">
        <v>12013.4</v>
      </c>
      <c r="D20" s="17">
        <f>C20/4</f>
        <v>3003.35</v>
      </c>
      <c r="E20" s="33">
        <v>3050.1</v>
      </c>
      <c r="F20" s="29" t="s">
        <v>63</v>
      </c>
    </row>
    <row r="21" spans="1:6" s="21" customFormat="1">
      <c r="A21" s="25" t="s">
        <v>4</v>
      </c>
      <c r="B21" s="26" t="s">
        <v>3</v>
      </c>
      <c r="C21" s="41">
        <v>10.8</v>
      </c>
      <c r="D21" s="17">
        <v>9.1999999999999993</v>
      </c>
      <c r="E21" s="38">
        <v>9.1999999999999993</v>
      </c>
    </row>
    <row r="22" spans="1:6" ht="21.95" customHeight="1">
      <c r="A22" s="10" t="s">
        <v>25</v>
      </c>
      <c r="B22" s="6" t="s">
        <v>26</v>
      </c>
      <c r="C22" s="40">
        <f>C20/12/C21*1000</f>
        <v>92695.987654320983</v>
      </c>
      <c r="D22" s="17">
        <f>D20*1000/3/D21</f>
        <v>108817.02898550725</v>
      </c>
      <c r="E22" s="33">
        <f>E20*1000/3/E21</f>
        <v>110510.86956521741</v>
      </c>
    </row>
    <row r="23" spans="1:6" ht="39">
      <c r="A23" s="14" t="s">
        <v>24</v>
      </c>
      <c r="B23" s="6" t="s">
        <v>2</v>
      </c>
      <c r="C23" s="40">
        <v>1539.9</v>
      </c>
      <c r="D23" s="17">
        <f>C23/4</f>
        <v>384.97500000000002</v>
      </c>
      <c r="E23" s="33">
        <v>391.2</v>
      </c>
    </row>
    <row r="24" spans="1:6">
      <c r="A24" s="10" t="s">
        <v>4</v>
      </c>
      <c r="B24" s="11" t="s">
        <v>3</v>
      </c>
      <c r="C24" s="41">
        <v>1.5</v>
      </c>
      <c r="D24" s="17">
        <v>2.6</v>
      </c>
      <c r="E24" s="38">
        <v>2.64</v>
      </c>
    </row>
    <row r="25" spans="1:6" ht="21.95" customHeight="1">
      <c r="A25" s="10" t="s">
        <v>25</v>
      </c>
      <c r="B25" s="6" t="s">
        <v>26</v>
      </c>
      <c r="C25" s="40">
        <f>C23/C24/12*1000</f>
        <v>85550.000000000015</v>
      </c>
      <c r="D25" s="17">
        <f>D23*1000/3/D24</f>
        <v>49355.769230769227</v>
      </c>
      <c r="E25" s="33">
        <f>E23*1000/3/E24</f>
        <v>49393.939393939392</v>
      </c>
    </row>
    <row r="26" spans="1:6" ht="25.5">
      <c r="A26" s="7" t="s">
        <v>22</v>
      </c>
      <c r="B26" s="6" t="s">
        <v>2</v>
      </c>
      <c r="C26" s="40">
        <v>3324.3</v>
      </c>
      <c r="D26" s="17">
        <f>C26/4</f>
        <v>831.07500000000005</v>
      </c>
      <c r="E26" s="33">
        <v>1214.4000000000001</v>
      </c>
    </row>
    <row r="27" spans="1:6">
      <c r="A27" s="10" t="s">
        <v>4</v>
      </c>
      <c r="B27" s="11" t="s">
        <v>3</v>
      </c>
      <c r="C27" s="41">
        <v>6.3</v>
      </c>
      <c r="D27" s="17">
        <v>8.3000000000000007</v>
      </c>
      <c r="E27" s="38">
        <v>8.3000000000000007</v>
      </c>
    </row>
    <row r="28" spans="1:6" ht="21.95" customHeight="1">
      <c r="A28" s="10" t="s">
        <v>25</v>
      </c>
      <c r="B28" s="6" t="s">
        <v>26</v>
      </c>
      <c r="C28" s="40">
        <f>C26/12/C27*1000</f>
        <v>43972.222222222226</v>
      </c>
      <c r="D28" s="17">
        <f>D26*1000/3/D27</f>
        <v>33376.506024096379</v>
      </c>
      <c r="E28" s="33">
        <f>E26*1000/3/E27</f>
        <v>48771.084337349392</v>
      </c>
    </row>
    <row r="29" spans="1:6" ht="25.5">
      <c r="A29" s="5" t="s">
        <v>5</v>
      </c>
      <c r="B29" s="6" t="s">
        <v>2</v>
      </c>
      <c r="C29" s="17">
        <v>1799</v>
      </c>
      <c r="D29" s="17">
        <f>C29/4</f>
        <v>449.75</v>
      </c>
      <c r="E29" s="33">
        <v>459.8</v>
      </c>
    </row>
    <row r="30" spans="1:6" ht="36.75">
      <c r="A30" s="12" t="s">
        <v>6</v>
      </c>
      <c r="B30" s="6" t="s">
        <v>2</v>
      </c>
      <c r="C30" s="17">
        <v>2770.8</v>
      </c>
      <c r="D30" s="17">
        <f t="shared" ref="D30:D33" si="2">C30/4</f>
        <v>692.7</v>
      </c>
      <c r="E30" s="33">
        <v>188</v>
      </c>
    </row>
    <row r="31" spans="1:6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6" ht="36.75">
      <c r="A32" s="12" t="s">
        <v>8</v>
      </c>
      <c r="B32" s="6" t="s">
        <v>2</v>
      </c>
      <c r="C32" s="17">
        <v>12973.5</v>
      </c>
      <c r="D32" s="17">
        <f t="shared" si="2"/>
        <v>3243.375</v>
      </c>
      <c r="E32" s="33">
        <v>128</v>
      </c>
    </row>
    <row r="33" spans="1:5" ht="38.25" customHeight="1">
      <c r="A33" s="12" t="s">
        <v>9</v>
      </c>
      <c r="B33" s="6" t="s">
        <v>2</v>
      </c>
      <c r="C33" s="17">
        <f>616.7+1347.4</f>
        <v>1964.1000000000001</v>
      </c>
      <c r="D33" s="17">
        <f t="shared" si="2"/>
        <v>491.02500000000003</v>
      </c>
      <c r="E33" s="33">
        <v>1461.8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33"/>
  <sheetViews>
    <sheetView topLeftCell="A25" workbookViewId="0">
      <selection activeCell="E25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50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17">
        <v>118</v>
      </c>
      <c r="D11" s="17">
        <v>118</v>
      </c>
      <c r="E11" s="33">
        <v>107</v>
      </c>
    </row>
    <row r="12" spans="1:7" ht="25.5">
      <c r="A12" s="10" t="s">
        <v>23</v>
      </c>
      <c r="B12" s="6" t="s">
        <v>2</v>
      </c>
      <c r="C12" s="17">
        <f>(C13-C32)/C11</f>
        <v>510.61016949152537</v>
      </c>
      <c r="D12" s="17">
        <f t="shared" ref="D12:E12" si="0">(D13-D32)/D11</f>
        <v>127.65254237288134</v>
      </c>
      <c r="E12" s="33">
        <f t="shared" si="0"/>
        <v>162.31214953271027</v>
      </c>
    </row>
    <row r="13" spans="1:7" ht="25.5">
      <c r="A13" s="5" t="s">
        <v>11</v>
      </c>
      <c r="B13" s="6" t="s">
        <v>2</v>
      </c>
      <c r="C13" s="17">
        <f>C15+C29+C30+C31+C32+C33</f>
        <v>60321.999999999993</v>
      </c>
      <c r="D13" s="17">
        <f>D15+D29+D30+D31+D32+D33</f>
        <v>15080.499999999998</v>
      </c>
      <c r="E13" s="33">
        <f>E15+E29+E30+E31+E32+E33</f>
        <v>17620.399999999998</v>
      </c>
    </row>
    <row r="14" spans="1:7">
      <c r="A14" s="8" t="s">
        <v>0</v>
      </c>
      <c r="B14" s="9"/>
      <c r="C14" s="17"/>
      <c r="D14" s="17">
        <f t="shared" ref="D14:D18" si="1">C14</f>
        <v>0</v>
      </c>
      <c r="E14" s="33"/>
      <c r="G14" s="16"/>
    </row>
    <row r="15" spans="1:7" ht="25.5">
      <c r="A15" s="5" t="s">
        <v>12</v>
      </c>
      <c r="B15" s="6" t="s">
        <v>2</v>
      </c>
      <c r="C15" s="17">
        <f>C17+C20+C23+C26</f>
        <v>46835.399999999994</v>
      </c>
      <c r="D15" s="17">
        <f>D17+D20+D23+D26</f>
        <v>11708.849999999999</v>
      </c>
      <c r="E15" s="33">
        <f>E17+E20+E23+E26</f>
        <v>11782.3</v>
      </c>
      <c r="F15" s="21" t="s">
        <v>63</v>
      </c>
    </row>
    <row r="16" spans="1:7">
      <c r="A16" s="8" t="s">
        <v>1</v>
      </c>
      <c r="B16" s="9"/>
      <c r="C16" s="17"/>
      <c r="D16" s="17">
        <f t="shared" si="1"/>
        <v>0</v>
      </c>
      <c r="E16" s="33"/>
    </row>
    <row r="17" spans="1:6" s="21" customFormat="1" ht="25.5">
      <c r="A17" s="24" t="s">
        <v>59</v>
      </c>
      <c r="B17" s="19" t="s">
        <v>2</v>
      </c>
      <c r="C17" s="40">
        <v>4111.2</v>
      </c>
      <c r="D17" s="17">
        <f>C17/4</f>
        <v>1027.8</v>
      </c>
      <c r="E17" s="33">
        <v>1029.9000000000001</v>
      </c>
    </row>
    <row r="18" spans="1:6" s="21" customFormat="1">
      <c r="A18" s="25" t="s">
        <v>4</v>
      </c>
      <c r="B18" s="26" t="s">
        <v>3</v>
      </c>
      <c r="C18" s="41">
        <v>3</v>
      </c>
      <c r="D18" s="17">
        <f t="shared" si="1"/>
        <v>3</v>
      </c>
      <c r="E18" s="38">
        <v>3</v>
      </c>
    </row>
    <row r="19" spans="1:6" s="21" customFormat="1" ht="21.95" customHeight="1">
      <c r="A19" s="25" t="s">
        <v>25</v>
      </c>
      <c r="B19" s="19" t="s">
        <v>26</v>
      </c>
      <c r="C19" s="40">
        <f>C17/C18/12*1000+200</f>
        <v>114399.99999999999</v>
      </c>
      <c r="D19" s="17">
        <f>D17*1000/3/D18</f>
        <v>114200</v>
      </c>
      <c r="E19" s="33">
        <f>E17*1000/3/E18</f>
        <v>114433.33333333336</v>
      </c>
    </row>
    <row r="20" spans="1:6" s="21" customFormat="1" ht="25.5">
      <c r="A20" s="24" t="s">
        <v>60</v>
      </c>
      <c r="B20" s="19" t="s">
        <v>2</v>
      </c>
      <c r="C20" s="40">
        <v>28298.1</v>
      </c>
      <c r="D20" s="17">
        <f>C20/4</f>
        <v>7074.5249999999996</v>
      </c>
      <c r="E20" s="33">
        <v>7091.2</v>
      </c>
      <c r="F20" s="29" t="s">
        <v>63</v>
      </c>
    </row>
    <row r="21" spans="1:6" s="21" customFormat="1">
      <c r="A21" s="25" t="s">
        <v>4</v>
      </c>
      <c r="B21" s="26" t="s">
        <v>3</v>
      </c>
      <c r="C21" s="41">
        <v>22.9</v>
      </c>
      <c r="D21" s="17">
        <v>21.3</v>
      </c>
      <c r="E21" s="38">
        <v>21.3</v>
      </c>
    </row>
    <row r="22" spans="1:6" ht="21.95" customHeight="1">
      <c r="A22" s="10" t="s">
        <v>25</v>
      </c>
      <c r="B22" s="6" t="s">
        <v>26</v>
      </c>
      <c r="C22" s="40">
        <f>C20/12/C21*1000</f>
        <v>102977.07423580784</v>
      </c>
      <c r="D22" s="17">
        <f>D20*1000/3/D21</f>
        <v>110712.44131455399</v>
      </c>
      <c r="E22" s="33">
        <f>E20*1000/3/E21</f>
        <v>110973.39593114241</v>
      </c>
    </row>
    <row r="23" spans="1:6" ht="39">
      <c r="A23" s="14" t="s">
        <v>24</v>
      </c>
      <c r="B23" s="6" t="s">
        <v>2</v>
      </c>
      <c r="C23" s="40">
        <v>2295.3000000000002</v>
      </c>
      <c r="D23" s="17">
        <f>C23/4</f>
        <v>573.82500000000005</v>
      </c>
      <c r="E23" s="33">
        <v>593</v>
      </c>
    </row>
    <row r="24" spans="1:6">
      <c r="A24" s="10" t="s">
        <v>4</v>
      </c>
      <c r="B24" s="11" t="s">
        <v>3</v>
      </c>
      <c r="C24" s="41">
        <v>2.5</v>
      </c>
      <c r="D24" s="17">
        <v>4.5</v>
      </c>
      <c r="E24" s="38">
        <v>4.5</v>
      </c>
    </row>
    <row r="25" spans="1:6" ht="21.95" customHeight="1">
      <c r="A25" s="10" t="s">
        <v>25</v>
      </c>
      <c r="B25" s="6" t="s">
        <v>26</v>
      </c>
      <c r="C25" s="40">
        <f>C23/C24/12*1000</f>
        <v>76510</v>
      </c>
      <c r="D25" s="17">
        <f>D23*1000/3/D24</f>
        <v>42505.555555555555</v>
      </c>
      <c r="E25" s="33">
        <f>E23*1000/3/E24</f>
        <v>43925.925925925927</v>
      </c>
    </row>
    <row r="26" spans="1:6" ht="25.5">
      <c r="A26" s="7" t="s">
        <v>22</v>
      </c>
      <c r="B26" s="6" t="s">
        <v>2</v>
      </c>
      <c r="C26" s="40">
        <v>12130.8</v>
      </c>
      <c r="D26" s="17">
        <f>C26/4</f>
        <v>3032.7</v>
      </c>
      <c r="E26" s="33">
        <v>3068.2</v>
      </c>
    </row>
    <row r="27" spans="1:6">
      <c r="A27" s="10" t="s">
        <v>4</v>
      </c>
      <c r="B27" s="11" t="s">
        <v>3</v>
      </c>
      <c r="C27" s="41">
        <v>16</v>
      </c>
      <c r="D27" s="17">
        <v>15.5</v>
      </c>
      <c r="E27" s="38">
        <v>15.5</v>
      </c>
    </row>
    <row r="28" spans="1:6" ht="21.95" customHeight="1">
      <c r="A28" s="10" t="s">
        <v>25</v>
      </c>
      <c r="B28" s="6" t="s">
        <v>26</v>
      </c>
      <c r="C28" s="40">
        <f>C26/12/C27*1000</f>
        <v>63181.25</v>
      </c>
      <c r="D28" s="17">
        <f>D26*1000/3/D27</f>
        <v>65219.354838709674</v>
      </c>
      <c r="E28" s="33">
        <f>E26*1000/3/E27</f>
        <v>65982.795698924732</v>
      </c>
    </row>
    <row r="29" spans="1:6" ht="25.5">
      <c r="A29" s="5" t="s">
        <v>5</v>
      </c>
      <c r="B29" s="6" t="s">
        <v>2</v>
      </c>
      <c r="C29" s="17">
        <v>4439</v>
      </c>
      <c r="D29" s="17">
        <f>C29/4</f>
        <v>1109.75</v>
      </c>
      <c r="E29" s="33">
        <v>1123.3</v>
      </c>
    </row>
    <row r="30" spans="1:6" ht="36.75">
      <c r="A30" s="12" t="s">
        <v>6</v>
      </c>
      <c r="B30" s="6" t="s">
        <v>2</v>
      </c>
      <c r="C30" s="17">
        <v>3082.6</v>
      </c>
      <c r="D30" s="17">
        <f t="shared" ref="D30:D33" si="2">C30/4</f>
        <v>770.65</v>
      </c>
      <c r="E30" s="33">
        <v>300.10000000000002</v>
      </c>
    </row>
    <row r="31" spans="1:6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6" ht="36.75">
      <c r="A32" s="12" t="s">
        <v>8</v>
      </c>
      <c r="B32" s="6" t="s">
        <v>2</v>
      </c>
      <c r="C32" s="17">
        <v>70</v>
      </c>
      <c r="D32" s="17">
        <f t="shared" si="2"/>
        <v>17.5</v>
      </c>
      <c r="E32" s="33">
        <v>253</v>
      </c>
    </row>
    <row r="33" spans="1:5" ht="38.25" customHeight="1">
      <c r="A33" s="12" t="s">
        <v>9</v>
      </c>
      <c r="B33" s="6" t="s">
        <v>2</v>
      </c>
      <c r="C33" s="17">
        <v>5895</v>
      </c>
      <c r="D33" s="17">
        <f t="shared" si="2"/>
        <v>1473.75</v>
      </c>
      <c r="E33" s="33">
        <v>4161.7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33"/>
  <sheetViews>
    <sheetView topLeftCell="A7" workbookViewId="0">
      <selection activeCell="E7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57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17">
        <v>176</v>
      </c>
      <c r="D11" s="17">
        <v>176</v>
      </c>
      <c r="E11" s="33">
        <v>171</v>
      </c>
    </row>
    <row r="12" spans="1:7" ht="25.5">
      <c r="A12" s="10" t="s">
        <v>23</v>
      </c>
      <c r="B12" s="6" t="s">
        <v>2</v>
      </c>
      <c r="C12" s="17">
        <f>(C13-C32)/C11</f>
        <v>535.37443181818185</v>
      </c>
      <c r="D12" s="17">
        <f t="shared" ref="D12:E12" si="0">(D13-D32)/D11</f>
        <v>133.84360795454546</v>
      </c>
      <c r="E12" s="33">
        <f t="shared" si="0"/>
        <v>140.5918128654971</v>
      </c>
    </row>
    <row r="13" spans="1:7" ht="25.5">
      <c r="A13" s="5" t="s">
        <v>11</v>
      </c>
      <c r="B13" s="6" t="s">
        <v>2</v>
      </c>
      <c r="C13" s="17">
        <f>C15+C29+C30+C31+C32+C33</f>
        <v>94338.200000000012</v>
      </c>
      <c r="D13" s="17">
        <f>D15+D29+D30+D31+D32+D33</f>
        <v>23584.550000000003</v>
      </c>
      <c r="E13" s="33">
        <f>E15+E29+E30+E31+E32+E33</f>
        <v>24447.200000000004</v>
      </c>
    </row>
    <row r="14" spans="1:7">
      <c r="A14" s="8" t="s">
        <v>0</v>
      </c>
      <c r="B14" s="9"/>
      <c r="C14" s="17"/>
      <c r="D14" s="17">
        <f t="shared" ref="D14:D18" si="1">C14</f>
        <v>0</v>
      </c>
      <c r="E14" s="33"/>
      <c r="G14" s="16"/>
    </row>
    <row r="15" spans="1:7" ht="25.5">
      <c r="A15" s="5" t="s">
        <v>12</v>
      </c>
      <c r="B15" s="6" t="s">
        <v>2</v>
      </c>
      <c r="C15" s="17">
        <f>C17+C20+C23+C26</f>
        <v>67829.100000000006</v>
      </c>
      <c r="D15" s="17">
        <f>D17+D20+D23+D26</f>
        <v>16957.275000000001</v>
      </c>
      <c r="E15" s="33">
        <f>E17+E20+E23+E26</f>
        <v>15252.2</v>
      </c>
      <c r="F15" s="21" t="s">
        <v>63</v>
      </c>
    </row>
    <row r="16" spans="1:7">
      <c r="A16" s="8" t="s">
        <v>1</v>
      </c>
      <c r="B16" s="9"/>
      <c r="C16" s="17"/>
      <c r="D16" s="17">
        <f t="shared" si="1"/>
        <v>0</v>
      </c>
      <c r="E16" s="33"/>
    </row>
    <row r="17" spans="1:6" s="21" customFormat="1" ht="25.5">
      <c r="A17" s="24" t="s">
        <v>59</v>
      </c>
      <c r="B17" s="19" t="s">
        <v>2</v>
      </c>
      <c r="C17" s="40">
        <v>6044.9</v>
      </c>
      <c r="D17" s="17">
        <f>C17/4</f>
        <v>1511.2249999999999</v>
      </c>
      <c r="E17" s="33">
        <v>1512.6</v>
      </c>
    </row>
    <row r="18" spans="1:6" s="21" customFormat="1">
      <c r="A18" s="25" t="s">
        <v>4</v>
      </c>
      <c r="B18" s="26" t="s">
        <v>3</v>
      </c>
      <c r="C18" s="41">
        <v>4.5</v>
      </c>
      <c r="D18" s="17">
        <f t="shared" si="1"/>
        <v>4.5</v>
      </c>
      <c r="E18" s="38">
        <v>4</v>
      </c>
    </row>
    <row r="19" spans="1:6" s="21" customFormat="1" ht="21.95" customHeight="1">
      <c r="A19" s="25" t="s">
        <v>25</v>
      </c>
      <c r="B19" s="19" t="s">
        <v>26</v>
      </c>
      <c r="C19" s="40">
        <f>C17/C18/12*1000+200</f>
        <v>112142.59259259258</v>
      </c>
      <c r="D19" s="17">
        <f>D17*1000/3/D18</f>
        <v>111942.5925925926</v>
      </c>
      <c r="E19" s="33">
        <f>E17*1000/3/E18</f>
        <v>126050</v>
      </c>
    </row>
    <row r="20" spans="1:6" s="21" customFormat="1" ht="25.5">
      <c r="A20" s="24" t="s">
        <v>60</v>
      </c>
      <c r="B20" s="19" t="s">
        <v>2</v>
      </c>
      <c r="C20" s="40">
        <v>49975.7</v>
      </c>
      <c r="D20" s="17">
        <f>C20/4</f>
        <v>12493.924999999999</v>
      </c>
      <c r="E20" s="33">
        <v>10741.2</v>
      </c>
      <c r="F20" s="29" t="s">
        <v>63</v>
      </c>
    </row>
    <row r="21" spans="1:6" s="21" customFormat="1">
      <c r="A21" s="25" t="s">
        <v>4</v>
      </c>
      <c r="B21" s="26" t="s">
        <v>3</v>
      </c>
      <c r="C21" s="41">
        <v>34.9</v>
      </c>
      <c r="D21" s="17">
        <v>30.9</v>
      </c>
      <c r="E21" s="38">
        <v>30.9</v>
      </c>
    </row>
    <row r="22" spans="1:6" ht="21.95" customHeight="1">
      <c r="A22" s="10" t="s">
        <v>25</v>
      </c>
      <c r="B22" s="6" t="s">
        <v>26</v>
      </c>
      <c r="C22" s="40">
        <f>C20/12/C21*1000</f>
        <v>119330.70678127985</v>
      </c>
      <c r="D22" s="17">
        <f>D20*1000/3/D21</f>
        <v>134778.04746494067</v>
      </c>
      <c r="E22" s="33">
        <f>E20*1000/3/E21</f>
        <v>115870.55016181231</v>
      </c>
    </row>
    <row r="23" spans="1:6" ht="39">
      <c r="A23" s="14" t="s">
        <v>24</v>
      </c>
      <c r="B23" s="6" t="s">
        <v>2</v>
      </c>
      <c r="C23" s="40">
        <v>3422.3</v>
      </c>
      <c r="D23" s="17">
        <f>C23/4</f>
        <v>855.57500000000005</v>
      </c>
      <c r="E23" s="33">
        <v>855.9</v>
      </c>
      <c r="F23" s="21" t="s">
        <v>63</v>
      </c>
    </row>
    <row r="24" spans="1:6">
      <c r="A24" s="10" t="s">
        <v>4</v>
      </c>
      <c r="B24" s="11" t="s">
        <v>3</v>
      </c>
      <c r="C24" s="41">
        <v>4</v>
      </c>
      <c r="D24" s="17">
        <v>7.5</v>
      </c>
      <c r="E24" s="38">
        <v>7.5</v>
      </c>
    </row>
    <row r="25" spans="1:6" ht="21.95" customHeight="1">
      <c r="A25" s="10" t="s">
        <v>25</v>
      </c>
      <c r="B25" s="6" t="s">
        <v>26</v>
      </c>
      <c r="C25" s="40">
        <f>C23/C24/12*1000</f>
        <v>71297.916666666672</v>
      </c>
      <c r="D25" s="17">
        <f>D23*1000/3/D24</f>
        <v>38025.555555555555</v>
      </c>
      <c r="E25" s="33">
        <f>E23*1000/3/E24</f>
        <v>38040</v>
      </c>
    </row>
    <row r="26" spans="1:6" ht="25.5">
      <c r="A26" s="7" t="s">
        <v>22</v>
      </c>
      <c r="B26" s="6" t="s">
        <v>2</v>
      </c>
      <c r="C26" s="40">
        <v>8386.2000000000007</v>
      </c>
      <c r="D26" s="17">
        <f>C26/4</f>
        <v>2096.5500000000002</v>
      </c>
      <c r="E26" s="33">
        <v>2142.5</v>
      </c>
    </row>
    <row r="27" spans="1:6">
      <c r="A27" s="10" t="s">
        <v>4</v>
      </c>
      <c r="B27" s="11" t="s">
        <v>3</v>
      </c>
      <c r="C27" s="41">
        <v>17</v>
      </c>
      <c r="D27" s="17">
        <v>16</v>
      </c>
      <c r="E27" s="38">
        <v>16</v>
      </c>
    </row>
    <row r="28" spans="1:6" ht="21.95" customHeight="1">
      <c r="A28" s="10" t="s">
        <v>25</v>
      </c>
      <c r="B28" s="6" t="s">
        <v>26</v>
      </c>
      <c r="C28" s="40">
        <f>C26/12/C27*1000</f>
        <v>41108.823529411762</v>
      </c>
      <c r="D28" s="17">
        <f>D26*1000/3/D27</f>
        <v>43678.125000000007</v>
      </c>
      <c r="E28" s="33">
        <f>E26*1000/3/E27</f>
        <v>44635.416666666664</v>
      </c>
    </row>
    <row r="29" spans="1:6" ht="25.5">
      <c r="A29" s="5" t="s">
        <v>5</v>
      </c>
      <c r="B29" s="6" t="s">
        <v>2</v>
      </c>
      <c r="C29" s="17">
        <v>4952</v>
      </c>
      <c r="D29" s="17">
        <f>C29/4</f>
        <v>1238</v>
      </c>
      <c r="E29" s="33">
        <v>1245.2</v>
      </c>
    </row>
    <row r="30" spans="1:6" ht="36.75">
      <c r="A30" s="12" t="s">
        <v>6</v>
      </c>
      <c r="B30" s="6" t="s">
        <v>2</v>
      </c>
      <c r="C30" s="17">
        <v>4089.2</v>
      </c>
      <c r="D30" s="17">
        <f t="shared" ref="D30:D33" si="2">C30/4</f>
        <v>1022.3</v>
      </c>
      <c r="E30" s="33">
        <v>381.4</v>
      </c>
    </row>
    <row r="31" spans="1:6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6" ht="36.75">
      <c r="A32" s="12" t="s">
        <v>8</v>
      </c>
      <c r="B32" s="6" t="s">
        <v>2</v>
      </c>
      <c r="C32" s="17">
        <v>112.3</v>
      </c>
      <c r="D32" s="17">
        <f t="shared" si="2"/>
        <v>28.074999999999999</v>
      </c>
      <c r="E32" s="33">
        <v>406</v>
      </c>
    </row>
    <row r="33" spans="1:5" ht="38.25" customHeight="1">
      <c r="A33" s="12" t="s">
        <v>9</v>
      </c>
      <c r="B33" s="6" t="s">
        <v>2</v>
      </c>
      <c r="C33" s="17">
        <f>6118.4+11237.2</f>
        <v>17355.599999999999</v>
      </c>
      <c r="D33" s="17">
        <f t="shared" si="2"/>
        <v>4338.8999999999996</v>
      </c>
      <c r="E33" s="33">
        <v>7162.4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33"/>
  <sheetViews>
    <sheetView topLeftCell="A4" workbookViewId="0">
      <selection activeCell="E6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58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17">
        <v>104</v>
      </c>
      <c r="D11" s="17">
        <v>104</v>
      </c>
      <c r="E11" s="33">
        <v>86</v>
      </c>
    </row>
    <row r="12" spans="1:7" ht="25.5">
      <c r="A12" s="10" t="s">
        <v>23</v>
      </c>
      <c r="B12" s="6" t="s">
        <v>2</v>
      </c>
      <c r="C12" s="17">
        <f>(C13-C32)/C11</f>
        <v>637.62019230769226</v>
      </c>
      <c r="D12" s="17">
        <f t="shared" ref="D12:E12" si="0">(D13-D32)/D11</f>
        <v>159.40504807692307</v>
      </c>
      <c r="E12" s="33">
        <f t="shared" si="0"/>
        <v>220.0779069767442</v>
      </c>
    </row>
    <row r="13" spans="1:7" ht="25.5">
      <c r="A13" s="5" t="s">
        <v>11</v>
      </c>
      <c r="B13" s="6" t="s">
        <v>2</v>
      </c>
      <c r="C13" s="17">
        <f>C15+C29+C30+C31+C32+C33</f>
        <v>66852.5</v>
      </c>
      <c r="D13" s="17">
        <f>D15+D29+D30+D31+D32+D33</f>
        <v>16713.125</v>
      </c>
      <c r="E13" s="33">
        <f>E15+E29+E30+E31+E32+E33</f>
        <v>19129.7</v>
      </c>
    </row>
    <row r="14" spans="1:7">
      <c r="A14" s="8" t="s">
        <v>0</v>
      </c>
      <c r="B14" s="9"/>
      <c r="C14" s="17"/>
      <c r="D14" s="17">
        <f t="shared" ref="D14:D27" si="1">C14</f>
        <v>0</v>
      </c>
      <c r="E14" s="33"/>
      <c r="G14" s="16"/>
    </row>
    <row r="15" spans="1:7" ht="25.5">
      <c r="A15" s="5" t="s">
        <v>12</v>
      </c>
      <c r="B15" s="6" t="s">
        <v>2</v>
      </c>
      <c r="C15" s="17">
        <f>C17+C20+C23+C26</f>
        <v>38666.699999999997</v>
      </c>
      <c r="D15" s="17">
        <f>D17+D20+D23+D26</f>
        <v>9666.6749999999993</v>
      </c>
      <c r="E15" s="33">
        <f>E17+E20+E23+E26</f>
        <v>14115.100000000002</v>
      </c>
      <c r="F15" s="21" t="s">
        <v>63</v>
      </c>
    </row>
    <row r="16" spans="1:7">
      <c r="A16" s="8" t="s">
        <v>1</v>
      </c>
      <c r="B16" s="9"/>
      <c r="C16" s="17"/>
      <c r="D16" s="17">
        <f t="shared" si="1"/>
        <v>0</v>
      </c>
      <c r="E16" s="33"/>
    </row>
    <row r="17" spans="1:6" s="21" customFormat="1" ht="25.5">
      <c r="A17" s="24" t="s">
        <v>59</v>
      </c>
      <c r="B17" s="19" t="s">
        <v>2</v>
      </c>
      <c r="C17" s="33">
        <v>4349.1000000000004</v>
      </c>
      <c r="D17" s="17">
        <f>C17/4</f>
        <v>1087.2750000000001</v>
      </c>
      <c r="E17" s="33">
        <v>1091.0999999999999</v>
      </c>
    </row>
    <row r="18" spans="1:6" s="21" customFormat="1">
      <c r="A18" s="25" t="s">
        <v>4</v>
      </c>
      <c r="B18" s="26" t="s">
        <v>3</v>
      </c>
      <c r="C18" s="38">
        <v>3</v>
      </c>
      <c r="D18" s="17">
        <f t="shared" si="1"/>
        <v>3</v>
      </c>
      <c r="E18" s="38">
        <v>3</v>
      </c>
    </row>
    <row r="19" spans="1:6" s="21" customFormat="1" ht="21.95" customHeight="1">
      <c r="A19" s="25" t="s">
        <v>25</v>
      </c>
      <c r="B19" s="19" t="s">
        <v>26</v>
      </c>
      <c r="C19" s="33">
        <f>C17/C18/12*1000+200</f>
        <v>121008.33333333334</v>
      </c>
      <c r="D19" s="17">
        <f>D17*1000/3/D18</f>
        <v>120808.33333333333</v>
      </c>
      <c r="E19" s="33">
        <f>E17*1000/3/E18</f>
        <v>121233.33333333333</v>
      </c>
    </row>
    <row r="20" spans="1:6" s="21" customFormat="1" ht="25.5">
      <c r="A20" s="24" t="s">
        <v>60</v>
      </c>
      <c r="B20" s="19" t="s">
        <v>2</v>
      </c>
      <c r="C20" s="33">
        <v>21915.200000000001</v>
      </c>
      <c r="D20" s="17">
        <f>C20/4</f>
        <v>5478.8</v>
      </c>
      <c r="E20" s="33">
        <v>9502.7000000000007</v>
      </c>
      <c r="F20" s="29" t="s">
        <v>63</v>
      </c>
    </row>
    <row r="21" spans="1:6" s="21" customFormat="1">
      <c r="A21" s="25" t="s">
        <v>4</v>
      </c>
      <c r="B21" s="26" t="s">
        <v>3</v>
      </c>
      <c r="C21" s="38">
        <v>34.700000000000003</v>
      </c>
      <c r="D21" s="17">
        <v>31.7</v>
      </c>
      <c r="E21" s="38">
        <v>31.7</v>
      </c>
    </row>
    <row r="22" spans="1:6" ht="21.95" customHeight="1">
      <c r="A22" s="10" t="s">
        <v>25</v>
      </c>
      <c r="B22" s="6" t="s">
        <v>26</v>
      </c>
      <c r="C22" s="33">
        <f>C20/12/C21*1000</f>
        <v>52630.163304514885</v>
      </c>
      <c r="D22" s="17">
        <f>D20*1000/3/D21</f>
        <v>57610.935856992641</v>
      </c>
      <c r="E22" s="33">
        <f>E20*1000/3/E21</f>
        <v>99923.238696109358</v>
      </c>
    </row>
    <row r="23" spans="1:6" ht="39">
      <c r="A23" s="14" t="s">
        <v>24</v>
      </c>
      <c r="B23" s="6" t="s">
        <v>2</v>
      </c>
      <c r="C23" s="33">
        <v>1532.6</v>
      </c>
      <c r="D23" s="17">
        <f>C23/4</f>
        <v>383.15</v>
      </c>
      <c r="E23" s="33">
        <v>797</v>
      </c>
    </row>
    <row r="24" spans="1:6">
      <c r="A24" s="10" t="s">
        <v>4</v>
      </c>
      <c r="B24" s="11" t="s">
        <v>3</v>
      </c>
      <c r="C24" s="38">
        <v>2</v>
      </c>
      <c r="D24" s="17">
        <v>4.5</v>
      </c>
      <c r="E24" s="38">
        <v>4.5</v>
      </c>
    </row>
    <row r="25" spans="1:6" ht="21.95" customHeight="1">
      <c r="A25" s="10" t="s">
        <v>25</v>
      </c>
      <c r="B25" s="6" t="s">
        <v>26</v>
      </c>
      <c r="C25" s="33">
        <f>C23/C24/12*1000</f>
        <v>63858.333333333328</v>
      </c>
      <c r="D25" s="17">
        <f>D23*1000/3/D24</f>
        <v>28381.481481481482</v>
      </c>
      <c r="E25" s="33">
        <f>E23*1000/3/E24</f>
        <v>59037.037037037044</v>
      </c>
    </row>
    <row r="26" spans="1:6" ht="25.5">
      <c r="A26" s="7" t="s">
        <v>22</v>
      </c>
      <c r="B26" s="6" t="s">
        <v>2</v>
      </c>
      <c r="C26" s="33">
        <v>10869.8</v>
      </c>
      <c r="D26" s="17">
        <f>C26/4</f>
        <v>2717.45</v>
      </c>
      <c r="E26" s="33">
        <v>2724.3</v>
      </c>
    </row>
    <row r="27" spans="1:6">
      <c r="A27" s="10" t="s">
        <v>4</v>
      </c>
      <c r="B27" s="11" t="s">
        <v>3</v>
      </c>
      <c r="C27" s="38">
        <v>15.8</v>
      </c>
      <c r="D27" s="17">
        <f t="shared" si="1"/>
        <v>15.8</v>
      </c>
      <c r="E27" s="38">
        <v>15.75</v>
      </c>
    </row>
    <row r="28" spans="1:6" ht="21.95" customHeight="1">
      <c r="A28" s="10" t="s">
        <v>25</v>
      </c>
      <c r="B28" s="6" t="s">
        <v>26</v>
      </c>
      <c r="C28" s="33">
        <f>C26/12/C27*1000</f>
        <v>57330.168776371305</v>
      </c>
      <c r="D28" s="17">
        <f>D26*1000/3/D27</f>
        <v>57330.168776371305</v>
      </c>
      <c r="E28" s="33">
        <f>E26*1000/3/E27</f>
        <v>57657.142857142855</v>
      </c>
    </row>
    <row r="29" spans="1:6" ht="25.5">
      <c r="A29" s="5" t="s">
        <v>5</v>
      </c>
      <c r="B29" s="6" t="s">
        <v>2</v>
      </c>
      <c r="C29" s="17">
        <v>4900</v>
      </c>
      <c r="D29" s="17">
        <f>C29/4</f>
        <v>1225</v>
      </c>
      <c r="E29" s="33">
        <v>1202.9000000000001</v>
      </c>
    </row>
    <row r="30" spans="1:6" ht="36.75">
      <c r="A30" s="12" t="s">
        <v>6</v>
      </c>
      <c r="B30" s="6" t="s">
        <v>2</v>
      </c>
      <c r="C30" s="17">
        <v>3495.8</v>
      </c>
      <c r="D30" s="17">
        <f t="shared" ref="D30:D33" si="2">C30/4</f>
        <v>873.95</v>
      </c>
      <c r="E30" s="33">
        <v>394.1</v>
      </c>
    </row>
    <row r="31" spans="1:6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6" ht="36.75">
      <c r="A32" s="12" t="s">
        <v>8</v>
      </c>
      <c r="B32" s="6" t="s">
        <v>2</v>
      </c>
      <c r="C32" s="17">
        <v>540</v>
      </c>
      <c r="D32" s="17">
        <f t="shared" si="2"/>
        <v>135</v>
      </c>
      <c r="E32" s="33">
        <v>203</v>
      </c>
    </row>
    <row r="33" spans="1:5" ht="38.25" customHeight="1">
      <c r="A33" s="12" t="s">
        <v>9</v>
      </c>
      <c r="B33" s="6" t="s">
        <v>2</v>
      </c>
      <c r="C33" s="17">
        <v>19250</v>
      </c>
      <c r="D33" s="17">
        <f t="shared" si="2"/>
        <v>4812.5</v>
      </c>
      <c r="E33" s="33">
        <v>3214.6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33"/>
  <sheetViews>
    <sheetView topLeftCell="A22" workbookViewId="0">
      <selection activeCell="E22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51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17">
        <v>45</v>
      </c>
      <c r="D11" s="17">
        <v>45</v>
      </c>
      <c r="E11" s="33">
        <v>42</v>
      </c>
    </row>
    <row r="12" spans="1:7" ht="25.5">
      <c r="A12" s="10" t="s">
        <v>23</v>
      </c>
      <c r="B12" s="6" t="s">
        <v>2</v>
      </c>
      <c r="C12" s="17">
        <f>(C13-C32)/C11</f>
        <v>833.33555555555552</v>
      </c>
      <c r="D12" s="17">
        <f t="shared" ref="D12:E12" si="0">(D13-D32)/D11</f>
        <v>208.33388888888888</v>
      </c>
      <c r="E12" s="33">
        <f t="shared" si="0"/>
        <v>240.58333333333334</v>
      </c>
    </row>
    <row r="13" spans="1:7" ht="25.5">
      <c r="A13" s="5" t="s">
        <v>11</v>
      </c>
      <c r="B13" s="6" t="s">
        <v>2</v>
      </c>
      <c r="C13" s="17">
        <f>C15+C29+C30+C31+C32+C33</f>
        <v>37500.1</v>
      </c>
      <c r="D13" s="17">
        <f>D15+D29+D30+D31+D32+D33</f>
        <v>9375.0249999999996</v>
      </c>
      <c r="E13" s="33">
        <f>E15+E29+E30+E31+E32+E33</f>
        <v>10203.5</v>
      </c>
    </row>
    <row r="14" spans="1:7">
      <c r="A14" s="8" t="s">
        <v>0</v>
      </c>
      <c r="B14" s="9"/>
      <c r="C14" s="17"/>
      <c r="D14" s="17">
        <f t="shared" ref="D14:D18" si="1">C14</f>
        <v>0</v>
      </c>
      <c r="E14" s="33"/>
      <c r="G14" s="16"/>
    </row>
    <row r="15" spans="1:7" ht="25.5">
      <c r="A15" s="5" t="s">
        <v>12</v>
      </c>
      <c r="B15" s="6" t="s">
        <v>2</v>
      </c>
      <c r="C15" s="17">
        <f>C17+C20+C23+C26</f>
        <v>21885.599999999999</v>
      </c>
      <c r="D15" s="17">
        <f>D17+D20+D23+D26</f>
        <v>5471.4</v>
      </c>
      <c r="E15" s="33">
        <f>E17+E20+E23+E26</f>
        <v>5801.3</v>
      </c>
      <c r="F15" s="21" t="s">
        <v>63</v>
      </c>
    </row>
    <row r="16" spans="1:7">
      <c r="A16" s="8" t="s">
        <v>1</v>
      </c>
      <c r="B16" s="9"/>
      <c r="C16" s="17"/>
      <c r="D16" s="17">
        <f t="shared" si="1"/>
        <v>0</v>
      </c>
      <c r="E16" s="33"/>
    </row>
    <row r="17" spans="1:6" s="21" customFormat="1" ht="25.5">
      <c r="A17" s="24" t="s">
        <v>59</v>
      </c>
      <c r="B17" s="19" t="s">
        <v>2</v>
      </c>
      <c r="C17" s="40">
        <v>2546.5</v>
      </c>
      <c r="D17" s="17">
        <f>C17/4</f>
        <v>636.625</v>
      </c>
      <c r="E17" s="33">
        <v>639.29999999999995</v>
      </c>
    </row>
    <row r="18" spans="1:6" s="21" customFormat="1">
      <c r="A18" s="25" t="s">
        <v>4</v>
      </c>
      <c r="B18" s="26" t="s">
        <v>3</v>
      </c>
      <c r="C18" s="41">
        <v>2</v>
      </c>
      <c r="D18" s="17">
        <f t="shared" si="1"/>
        <v>2</v>
      </c>
      <c r="E18" s="38">
        <v>2</v>
      </c>
    </row>
    <row r="19" spans="1:6" s="21" customFormat="1" ht="21.95" customHeight="1">
      <c r="A19" s="25" t="s">
        <v>25</v>
      </c>
      <c r="B19" s="19" t="s">
        <v>26</v>
      </c>
      <c r="C19" s="40">
        <f>C17/C18/12*1000+200</f>
        <v>106304.16666666667</v>
      </c>
      <c r="D19" s="17">
        <f>D17*1000/3/D18</f>
        <v>106104.16666666667</v>
      </c>
      <c r="E19" s="33">
        <f>E17*1000/3/E18</f>
        <v>106550</v>
      </c>
    </row>
    <row r="20" spans="1:6" s="21" customFormat="1" ht="25.5">
      <c r="A20" s="24" t="s">
        <v>60</v>
      </c>
      <c r="B20" s="19" t="s">
        <v>2</v>
      </c>
      <c r="C20" s="40">
        <v>11408.3</v>
      </c>
      <c r="D20" s="17">
        <f>C20/4</f>
        <v>2852.0749999999998</v>
      </c>
      <c r="E20" s="33">
        <v>2957.5</v>
      </c>
      <c r="F20" s="29" t="s">
        <v>63</v>
      </c>
    </row>
    <row r="21" spans="1:6" s="21" customFormat="1">
      <c r="A21" s="25" t="s">
        <v>4</v>
      </c>
      <c r="B21" s="26" t="s">
        <v>3</v>
      </c>
      <c r="C21" s="41">
        <v>11.4</v>
      </c>
      <c r="D21" s="17">
        <v>9.8000000000000007</v>
      </c>
      <c r="E21" s="38">
        <v>9.8000000000000007</v>
      </c>
    </row>
    <row r="22" spans="1:6" ht="21.95" customHeight="1">
      <c r="A22" s="10" t="s">
        <v>25</v>
      </c>
      <c r="B22" s="6" t="s">
        <v>26</v>
      </c>
      <c r="C22" s="40">
        <f>C20/12/C21*1000</f>
        <v>83394.005847953216</v>
      </c>
      <c r="D22" s="17">
        <f>D20*1000/3/D21</f>
        <v>97009.353741496583</v>
      </c>
      <c r="E22" s="33">
        <f>E20*1000/3/E21</f>
        <v>100595.23809523809</v>
      </c>
    </row>
    <row r="23" spans="1:6" ht="39">
      <c r="A23" s="14" t="s">
        <v>24</v>
      </c>
      <c r="B23" s="6" t="s">
        <v>2</v>
      </c>
      <c r="C23" s="40">
        <v>1432.9</v>
      </c>
      <c r="D23" s="17">
        <f>C23/4</f>
        <v>358.22500000000002</v>
      </c>
      <c r="E23" s="33">
        <v>368.1</v>
      </c>
    </row>
    <row r="24" spans="1:6">
      <c r="A24" s="10" t="s">
        <v>4</v>
      </c>
      <c r="B24" s="11" t="s">
        <v>3</v>
      </c>
      <c r="C24" s="41">
        <v>2</v>
      </c>
      <c r="D24" s="17">
        <v>3.1</v>
      </c>
      <c r="E24" s="38">
        <v>3.14</v>
      </c>
    </row>
    <row r="25" spans="1:6" ht="21.95" customHeight="1">
      <c r="A25" s="10" t="s">
        <v>25</v>
      </c>
      <c r="B25" s="6" t="s">
        <v>26</v>
      </c>
      <c r="C25" s="40">
        <f>C23/C24/12*1000</f>
        <v>59704.166666666672</v>
      </c>
      <c r="D25" s="17">
        <f>D23*1000/3/D24</f>
        <v>38518.817204301071</v>
      </c>
      <c r="E25" s="33">
        <f>E23*1000/3/E24</f>
        <v>39076.433121019109</v>
      </c>
    </row>
    <row r="26" spans="1:6" ht="25.5">
      <c r="A26" s="7" t="s">
        <v>22</v>
      </c>
      <c r="B26" s="6" t="s">
        <v>2</v>
      </c>
      <c r="C26" s="40">
        <v>6497.9</v>
      </c>
      <c r="D26" s="17">
        <f>C26/4</f>
        <v>1624.4749999999999</v>
      </c>
      <c r="E26" s="33">
        <v>1836.4</v>
      </c>
    </row>
    <row r="27" spans="1:6">
      <c r="A27" s="10" t="s">
        <v>4</v>
      </c>
      <c r="B27" s="11" t="s">
        <v>3</v>
      </c>
      <c r="C27" s="41">
        <v>12.8</v>
      </c>
      <c r="D27" s="17">
        <v>12.3</v>
      </c>
      <c r="E27" s="38">
        <v>12.3</v>
      </c>
    </row>
    <row r="28" spans="1:6" ht="21.95" customHeight="1">
      <c r="A28" s="10" t="s">
        <v>25</v>
      </c>
      <c r="B28" s="6" t="s">
        <v>26</v>
      </c>
      <c r="C28" s="40">
        <f>C26/12/C27*1000</f>
        <v>42304.036458333328</v>
      </c>
      <c r="D28" s="17">
        <f>D26*1000/3/D27</f>
        <v>44023.712737127367</v>
      </c>
      <c r="E28" s="33">
        <f>E26*1000/3/E27</f>
        <v>49766.937669376697</v>
      </c>
    </row>
    <row r="29" spans="1:6" ht="25.5">
      <c r="A29" s="5" t="s">
        <v>5</v>
      </c>
      <c r="B29" s="6" t="s">
        <v>2</v>
      </c>
      <c r="C29" s="17">
        <v>3522</v>
      </c>
      <c r="D29" s="17">
        <f>C29/4</f>
        <v>880.5</v>
      </c>
      <c r="E29" s="33">
        <v>895.7</v>
      </c>
    </row>
    <row r="30" spans="1:6" ht="36.75">
      <c r="A30" s="12" t="s">
        <v>6</v>
      </c>
      <c r="B30" s="6" t="s">
        <v>2</v>
      </c>
      <c r="C30" s="17">
        <v>3140.5</v>
      </c>
      <c r="D30" s="17">
        <f t="shared" ref="D30:D33" si="2">C30/4</f>
        <v>785.125</v>
      </c>
      <c r="E30" s="33">
        <v>245.7</v>
      </c>
    </row>
    <row r="31" spans="1:6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6" ht="36.75">
      <c r="A32" s="12" t="s">
        <v>8</v>
      </c>
      <c r="B32" s="6" t="s">
        <v>2</v>
      </c>
      <c r="C32" s="17">
        <v>0</v>
      </c>
      <c r="D32" s="17">
        <f t="shared" si="2"/>
        <v>0</v>
      </c>
      <c r="E32" s="33">
        <v>99</v>
      </c>
    </row>
    <row r="33" spans="1:5" ht="38.25" customHeight="1">
      <c r="A33" s="12" t="s">
        <v>9</v>
      </c>
      <c r="B33" s="6" t="s">
        <v>2</v>
      </c>
      <c r="C33" s="17">
        <v>8952</v>
      </c>
      <c r="D33" s="17">
        <f t="shared" si="2"/>
        <v>2238</v>
      </c>
      <c r="E33" s="33">
        <v>3161.8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3"/>
  <sheetViews>
    <sheetView topLeftCell="A19" workbookViewId="0">
      <selection activeCell="H7" sqref="H7"/>
    </sheetView>
  </sheetViews>
  <sheetFormatPr defaultColWidth="9.140625" defaultRowHeight="20.25"/>
  <cols>
    <col min="1" max="1" width="69.42578125" style="2" customWidth="1"/>
    <col min="2" max="2" width="9.140625" style="3"/>
    <col min="3" max="4" width="14.140625" style="16" customWidth="1"/>
    <col min="5" max="5" width="14.140625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 ht="44.25" customHeight="1">
      <c r="A4" s="64" t="s">
        <v>29</v>
      </c>
      <c r="B4" s="64"/>
      <c r="C4" s="64"/>
      <c r="D4" s="64"/>
      <c r="E4" s="64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33">
        <v>1310</v>
      </c>
      <c r="D11" s="33">
        <v>1310</v>
      </c>
      <c r="E11" s="33">
        <v>1330</v>
      </c>
    </row>
    <row r="12" spans="1:7" ht="25.5">
      <c r="A12" s="10" t="s">
        <v>23</v>
      </c>
      <c r="B12" s="6" t="s">
        <v>2</v>
      </c>
      <c r="C12" s="33">
        <f t="shared" ref="C12" si="0">(C13-C32)/C11</f>
        <v>129.90050381679387</v>
      </c>
      <c r="D12" s="33">
        <f t="shared" ref="D12:E12" si="1">(D13-D32)/D11</f>
        <v>32.475152671755723</v>
      </c>
      <c r="E12" s="33">
        <f t="shared" si="1"/>
        <v>40.179398496240601</v>
      </c>
    </row>
    <row r="13" spans="1:7" ht="25.5">
      <c r="A13" s="5" t="s">
        <v>11</v>
      </c>
      <c r="B13" s="6" t="s">
        <v>2</v>
      </c>
      <c r="C13" s="33">
        <f>C15+C29+C30+C31+C32+C33</f>
        <v>170738.45999999996</v>
      </c>
      <c r="D13" s="33">
        <f>D15+D29+D30+D31+D32+D33</f>
        <v>42684.649999999994</v>
      </c>
      <c r="E13" s="33">
        <f>E15+E29+E30+E31+E32+E33</f>
        <v>56380.6</v>
      </c>
    </row>
    <row r="14" spans="1:7">
      <c r="A14" s="8" t="s">
        <v>0</v>
      </c>
      <c r="B14" s="9"/>
      <c r="C14" s="33">
        <v>0</v>
      </c>
      <c r="D14" s="33">
        <f t="shared" ref="D14:D31" si="2">C14</f>
        <v>0</v>
      </c>
      <c r="E14" s="33">
        <v>0</v>
      </c>
      <c r="G14" s="16"/>
    </row>
    <row r="15" spans="1:7" ht="25.5">
      <c r="A15" s="5" t="s">
        <v>12</v>
      </c>
      <c r="B15" s="6" t="s">
        <v>2</v>
      </c>
      <c r="C15" s="33">
        <f>C17+C20+C23+C26</f>
        <v>122390.86</v>
      </c>
      <c r="D15" s="33">
        <f>D17+D20+D23+D26</f>
        <v>30597.75</v>
      </c>
      <c r="E15" s="33">
        <f>E17+E20+E23+E26</f>
        <v>32290</v>
      </c>
      <c r="F15" s="21" t="s">
        <v>63</v>
      </c>
    </row>
    <row r="16" spans="1:7">
      <c r="A16" s="8" t="s">
        <v>1</v>
      </c>
      <c r="B16" s="9"/>
      <c r="C16" s="33">
        <v>0</v>
      </c>
      <c r="D16" s="33">
        <f t="shared" si="2"/>
        <v>0</v>
      </c>
      <c r="E16" s="33">
        <v>0</v>
      </c>
    </row>
    <row r="17" spans="1:6" s="21" customFormat="1" ht="25.5">
      <c r="A17" s="24" t="s">
        <v>59</v>
      </c>
      <c r="B17" s="19" t="s">
        <v>2</v>
      </c>
      <c r="C17" s="33">
        <v>8210.1</v>
      </c>
      <c r="D17" s="33">
        <v>2052.5</v>
      </c>
      <c r="E17" s="33">
        <v>2189.4</v>
      </c>
    </row>
    <row r="18" spans="1:6" s="21" customFormat="1">
      <c r="A18" s="25" t="s">
        <v>4</v>
      </c>
      <c r="B18" s="26" t="s">
        <v>3</v>
      </c>
      <c r="C18" s="33">
        <v>7</v>
      </c>
      <c r="D18" s="33">
        <f t="shared" si="2"/>
        <v>7</v>
      </c>
      <c r="E18" s="33">
        <v>7</v>
      </c>
    </row>
    <row r="19" spans="1:6" s="21" customFormat="1" ht="21.95" customHeight="1">
      <c r="A19" s="25" t="s">
        <v>25</v>
      </c>
      <c r="B19" s="19" t="s">
        <v>26</v>
      </c>
      <c r="C19" s="33">
        <f>C17*1000/12/C18</f>
        <v>97739.28571428571</v>
      </c>
      <c r="D19" s="33">
        <f>D17*1000/3/D18</f>
        <v>97738.095238095237</v>
      </c>
      <c r="E19" s="33">
        <f>E17*1000/3/E18</f>
        <v>104257.14285714286</v>
      </c>
    </row>
    <row r="20" spans="1:6" s="21" customFormat="1" ht="25.5">
      <c r="A20" s="24" t="s">
        <v>60</v>
      </c>
      <c r="B20" s="19" t="s">
        <v>2</v>
      </c>
      <c r="C20" s="33">
        <v>89712.86</v>
      </c>
      <c r="D20" s="33">
        <v>22428.3</v>
      </c>
      <c r="E20" s="33">
        <v>22597.8</v>
      </c>
      <c r="F20" s="29" t="s">
        <v>63</v>
      </c>
    </row>
    <row r="21" spans="1:6">
      <c r="A21" s="10" t="s">
        <v>4</v>
      </c>
      <c r="B21" s="11" t="s">
        <v>3</v>
      </c>
      <c r="C21" s="33">
        <v>106.6</v>
      </c>
      <c r="D21" s="33">
        <v>91.6</v>
      </c>
      <c r="E21" s="33">
        <v>91.6</v>
      </c>
    </row>
    <row r="22" spans="1:6" ht="21.95" customHeight="1">
      <c r="A22" s="10" t="s">
        <v>25</v>
      </c>
      <c r="B22" s="6" t="s">
        <v>26</v>
      </c>
      <c r="C22" s="33">
        <f t="shared" ref="C22" si="3">C20/12/C21*1000</f>
        <v>70132.004377736099</v>
      </c>
      <c r="D22" s="33">
        <f>D20*1000/3/D21</f>
        <v>81616.812227074246</v>
      </c>
      <c r="E22" s="33">
        <f>E20/3/E21*1000</f>
        <v>82233.624454148463</v>
      </c>
    </row>
    <row r="23" spans="1:6" ht="39">
      <c r="A23" s="14" t="s">
        <v>24</v>
      </c>
      <c r="B23" s="6" t="s">
        <v>2</v>
      </c>
      <c r="C23" s="33">
        <v>7708.9</v>
      </c>
      <c r="D23" s="33">
        <v>1927.2</v>
      </c>
      <c r="E23" s="33">
        <v>2625.1</v>
      </c>
    </row>
    <row r="24" spans="1:6">
      <c r="A24" s="10" t="s">
        <v>4</v>
      </c>
      <c r="B24" s="11" t="s">
        <v>3</v>
      </c>
      <c r="C24" s="33">
        <v>8</v>
      </c>
      <c r="D24" s="33">
        <v>17.5</v>
      </c>
      <c r="E24" s="33">
        <v>17.5</v>
      </c>
    </row>
    <row r="25" spans="1:6" ht="21.95" customHeight="1">
      <c r="A25" s="10" t="s">
        <v>25</v>
      </c>
      <c r="B25" s="6" t="s">
        <v>26</v>
      </c>
      <c r="C25" s="33">
        <f t="shared" ref="C25" si="4">C23/C24/12*1000</f>
        <v>80301.041666666657</v>
      </c>
      <c r="D25" s="33">
        <f>D23*1000/3/D24</f>
        <v>36708.571428571428</v>
      </c>
      <c r="E25" s="33">
        <f>E23*1000/3/E24</f>
        <v>50001.904761904763</v>
      </c>
    </row>
    <row r="26" spans="1:6" ht="25.5">
      <c r="A26" s="7" t="s">
        <v>22</v>
      </c>
      <c r="B26" s="6" t="s">
        <v>2</v>
      </c>
      <c r="C26" s="33">
        <v>16759</v>
      </c>
      <c r="D26" s="33">
        <v>4189.75</v>
      </c>
      <c r="E26" s="33">
        <v>4877.7</v>
      </c>
    </row>
    <row r="27" spans="1:6">
      <c r="A27" s="10" t="s">
        <v>4</v>
      </c>
      <c r="B27" s="11" t="s">
        <v>3</v>
      </c>
      <c r="C27" s="33">
        <v>25.55</v>
      </c>
      <c r="D27" s="33">
        <v>32.1</v>
      </c>
      <c r="E27" s="33">
        <v>32.049999999999997</v>
      </c>
    </row>
    <row r="28" spans="1:6" ht="21.95" customHeight="1">
      <c r="A28" s="10" t="s">
        <v>25</v>
      </c>
      <c r="B28" s="6" t="s">
        <v>26</v>
      </c>
      <c r="C28" s="33">
        <f t="shared" ref="C28" si="5">C26/12/C27*1000</f>
        <v>54660.795825179383</v>
      </c>
      <c r="D28" s="33">
        <f>D26*1000/3/D27</f>
        <v>43507.268951194179</v>
      </c>
      <c r="E28" s="33">
        <f>E26/3/E27*1000</f>
        <v>50730.109204368178</v>
      </c>
    </row>
    <row r="29" spans="1:6" ht="25.5">
      <c r="A29" s="5" t="s">
        <v>5</v>
      </c>
      <c r="B29" s="6" t="s">
        <v>2</v>
      </c>
      <c r="C29" s="33">
        <v>16178</v>
      </c>
      <c r="D29" s="33">
        <v>4044.5</v>
      </c>
      <c r="E29" s="33">
        <v>4400.8999999999996</v>
      </c>
    </row>
    <row r="30" spans="1:6" ht="36.75">
      <c r="A30" s="12" t="s">
        <v>6</v>
      </c>
      <c r="B30" s="6" t="s">
        <v>2</v>
      </c>
      <c r="C30" s="33">
        <v>13290.8</v>
      </c>
      <c r="D30" s="33">
        <v>3322.7</v>
      </c>
      <c r="E30" s="33">
        <v>707.7</v>
      </c>
    </row>
    <row r="31" spans="1:6" ht="25.5">
      <c r="A31" s="12" t="s">
        <v>7</v>
      </c>
      <c r="B31" s="6" t="s">
        <v>2</v>
      </c>
      <c r="C31" s="33">
        <v>0</v>
      </c>
      <c r="D31" s="33">
        <f t="shared" si="2"/>
        <v>0</v>
      </c>
      <c r="E31" s="33">
        <v>0</v>
      </c>
    </row>
    <row r="32" spans="1:6" ht="36.75">
      <c r="A32" s="12" t="s">
        <v>8</v>
      </c>
      <c r="B32" s="6" t="s">
        <v>2</v>
      </c>
      <c r="C32" s="17">
        <v>568.79999999999995</v>
      </c>
      <c r="D32" s="33">
        <v>142.19999999999999</v>
      </c>
      <c r="E32" s="33">
        <v>2942</v>
      </c>
    </row>
    <row r="33" spans="1:5" ht="38.25" customHeight="1">
      <c r="A33" s="12" t="s">
        <v>9</v>
      </c>
      <c r="B33" s="6" t="s">
        <v>2</v>
      </c>
      <c r="C33" s="17">
        <v>18310</v>
      </c>
      <c r="D33" s="33">
        <v>4577.5</v>
      </c>
      <c r="E33" s="33">
        <v>16040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33"/>
  <sheetViews>
    <sheetView topLeftCell="A16" workbookViewId="0">
      <selection activeCell="E16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6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49" t="s">
        <v>52</v>
      </c>
      <c r="B4" s="49"/>
      <c r="C4" s="49"/>
      <c r="D4" s="49"/>
      <c r="E4" s="69"/>
    </row>
    <row r="5" spans="1:7" ht="15.75" customHeight="1">
      <c r="A5" s="50" t="s">
        <v>16</v>
      </c>
      <c r="B5" s="50"/>
      <c r="C5" s="50"/>
      <c r="D5" s="50"/>
      <c r="E5" s="70"/>
    </row>
    <row r="6" spans="1:7">
      <c r="A6" s="4"/>
    </row>
    <row r="7" spans="1:7">
      <c r="A7" s="13" t="s">
        <v>17</v>
      </c>
    </row>
    <row r="8" spans="1:7">
      <c r="A8" s="1"/>
    </row>
    <row r="9" spans="1:7" ht="20.25" customHeight="1">
      <c r="A9" s="51" t="s">
        <v>27</v>
      </c>
      <c r="B9" s="62" t="s">
        <v>18</v>
      </c>
      <c r="C9" s="63" t="s">
        <v>65</v>
      </c>
      <c r="D9" s="63"/>
      <c r="E9" s="63"/>
    </row>
    <row r="10" spans="1:7" ht="40.5">
      <c r="A10" s="5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17">
        <v>67</v>
      </c>
      <c r="D11" s="17">
        <v>67</v>
      </c>
      <c r="E11" s="33">
        <v>69</v>
      </c>
    </row>
    <row r="12" spans="1:7" ht="25.5">
      <c r="A12" s="10" t="s">
        <v>23</v>
      </c>
      <c r="B12" s="6" t="s">
        <v>2</v>
      </c>
      <c r="C12" s="17">
        <f>(C13-C32)/C11</f>
        <v>599.87611940298507</v>
      </c>
      <c r="D12" s="17">
        <f t="shared" ref="D12:E12" si="0">(D13-D32)/D11</f>
        <v>149.96902985074627</v>
      </c>
      <c r="E12" s="33">
        <f t="shared" si="0"/>
        <v>181.73913043478262</v>
      </c>
    </row>
    <row r="13" spans="1:7" ht="25.5">
      <c r="A13" s="5" t="s">
        <v>11</v>
      </c>
      <c r="B13" s="6" t="s">
        <v>2</v>
      </c>
      <c r="C13" s="17">
        <f>C15+C29+C30+C31+C32+C33</f>
        <v>41393.599999999999</v>
      </c>
      <c r="D13" s="17">
        <f>D15+D29+D30+D31+D32+D33</f>
        <v>10348.4</v>
      </c>
      <c r="E13" s="33">
        <f>E15+E29+E30+E31+E32+E33</f>
        <v>12703.000000000002</v>
      </c>
    </row>
    <row r="14" spans="1:7">
      <c r="A14" s="8" t="s">
        <v>0</v>
      </c>
      <c r="B14" s="9"/>
      <c r="C14" s="17"/>
      <c r="D14" s="17">
        <f t="shared" ref="D14:D27" si="1">C14</f>
        <v>0</v>
      </c>
      <c r="E14" s="33"/>
      <c r="G14" s="16"/>
    </row>
    <row r="15" spans="1:7" ht="25.5">
      <c r="A15" s="5" t="s">
        <v>12</v>
      </c>
      <c r="B15" s="6" t="s">
        <v>2</v>
      </c>
      <c r="C15" s="17">
        <f>C17+C20+C23+C26</f>
        <v>24319.4</v>
      </c>
      <c r="D15" s="17">
        <f>D17+D20+D23+D26</f>
        <v>6079.85</v>
      </c>
      <c r="E15" s="33">
        <f>E17+E20+E23+E26</f>
        <v>6796.1</v>
      </c>
      <c r="F15" s="21" t="s">
        <v>63</v>
      </c>
    </row>
    <row r="16" spans="1:7">
      <c r="A16" s="8" t="s">
        <v>1</v>
      </c>
      <c r="B16" s="9"/>
      <c r="C16" s="17"/>
      <c r="D16" s="17">
        <f t="shared" si="1"/>
        <v>0</v>
      </c>
      <c r="E16" s="33"/>
    </row>
    <row r="17" spans="1:6" s="21" customFormat="1" ht="25.5">
      <c r="A17" s="24" t="s">
        <v>59</v>
      </c>
      <c r="B17" s="19" t="s">
        <v>2</v>
      </c>
      <c r="C17" s="40">
        <v>2545.1</v>
      </c>
      <c r="D17" s="17">
        <f>C17/4</f>
        <v>636.27499999999998</v>
      </c>
      <c r="E17" s="33">
        <v>637.4</v>
      </c>
    </row>
    <row r="18" spans="1:6" s="21" customFormat="1">
      <c r="A18" s="25" t="s">
        <v>4</v>
      </c>
      <c r="B18" s="26" t="s">
        <v>3</v>
      </c>
      <c r="C18" s="41">
        <v>2</v>
      </c>
      <c r="D18" s="17">
        <f t="shared" si="1"/>
        <v>2</v>
      </c>
      <c r="E18" s="38">
        <v>2</v>
      </c>
    </row>
    <row r="19" spans="1:6" s="21" customFormat="1" ht="21.95" customHeight="1">
      <c r="A19" s="25" t="s">
        <v>25</v>
      </c>
      <c r="B19" s="19" t="s">
        <v>26</v>
      </c>
      <c r="C19" s="40">
        <f>C17/C18/12*1000+200</f>
        <v>106245.83333333333</v>
      </c>
      <c r="D19" s="17">
        <f>D17*1000/3/D18</f>
        <v>106045.83333333333</v>
      </c>
      <c r="E19" s="33">
        <f>E17*1000/3/E18</f>
        <v>106233.33333333333</v>
      </c>
    </row>
    <row r="20" spans="1:6" s="21" customFormat="1" ht="25.5">
      <c r="A20" s="24" t="s">
        <v>60</v>
      </c>
      <c r="B20" s="19" t="s">
        <v>2</v>
      </c>
      <c r="C20" s="40">
        <v>12912.2</v>
      </c>
      <c r="D20" s="17">
        <f>C20/4</f>
        <v>3228.05</v>
      </c>
      <c r="E20" s="33">
        <v>3255.4</v>
      </c>
      <c r="F20" s="29" t="s">
        <v>63</v>
      </c>
    </row>
    <row r="21" spans="1:6" s="21" customFormat="1">
      <c r="A21" s="25" t="s">
        <v>4</v>
      </c>
      <c r="B21" s="26" t="s">
        <v>3</v>
      </c>
      <c r="C21" s="41">
        <v>13.2</v>
      </c>
      <c r="D21" s="17">
        <v>11.6</v>
      </c>
      <c r="E21" s="38">
        <v>11.6</v>
      </c>
    </row>
    <row r="22" spans="1:6" s="21" customFormat="1" ht="21.95" customHeight="1">
      <c r="A22" s="25" t="s">
        <v>25</v>
      </c>
      <c r="B22" s="19" t="s">
        <v>26</v>
      </c>
      <c r="C22" s="40">
        <f>C20/12/C21*1000</f>
        <v>81516.414141414149</v>
      </c>
      <c r="D22" s="17">
        <f>D20*1000/3/D21</f>
        <v>92760.057471264372</v>
      </c>
      <c r="E22" s="33">
        <f>E20*1000/3/E21</f>
        <v>93545.977011494251</v>
      </c>
    </row>
    <row r="23" spans="1:6" ht="39">
      <c r="A23" s="14" t="s">
        <v>24</v>
      </c>
      <c r="B23" s="6" t="s">
        <v>2</v>
      </c>
      <c r="C23" s="40">
        <v>1800.7</v>
      </c>
      <c r="D23" s="17">
        <f>C23/4</f>
        <v>450.17500000000001</v>
      </c>
      <c r="E23" s="33">
        <v>550.29999999999995</v>
      </c>
    </row>
    <row r="24" spans="1:6">
      <c r="A24" s="10" t="s">
        <v>4</v>
      </c>
      <c r="B24" s="11" t="s">
        <v>3</v>
      </c>
      <c r="C24" s="41">
        <v>2</v>
      </c>
      <c r="D24" s="17">
        <v>3.6</v>
      </c>
      <c r="E24" s="38">
        <v>3.64</v>
      </c>
      <c r="F24" s="21" t="s">
        <v>63</v>
      </c>
    </row>
    <row r="25" spans="1:6" ht="21.95" customHeight="1">
      <c r="A25" s="10" t="s">
        <v>25</v>
      </c>
      <c r="B25" s="6" t="s">
        <v>26</v>
      </c>
      <c r="C25" s="40">
        <f>C23/C24/12*1000</f>
        <v>75029.166666666672</v>
      </c>
      <c r="D25" s="17">
        <f>D23*1000/3/D24</f>
        <v>41682.870370370372</v>
      </c>
      <c r="E25" s="33">
        <f>E23*1000/3/E24</f>
        <v>50393.772893772897</v>
      </c>
    </row>
    <row r="26" spans="1:6" ht="25.5">
      <c r="A26" s="7" t="s">
        <v>22</v>
      </c>
      <c r="B26" s="6" t="s">
        <v>2</v>
      </c>
      <c r="C26" s="40">
        <v>7061.4</v>
      </c>
      <c r="D26" s="17">
        <f>C26/4</f>
        <v>1765.35</v>
      </c>
      <c r="E26" s="33">
        <v>2353</v>
      </c>
    </row>
    <row r="27" spans="1:6">
      <c r="A27" s="10" t="s">
        <v>4</v>
      </c>
      <c r="B27" s="11" t="s">
        <v>3</v>
      </c>
      <c r="C27" s="41">
        <v>14.1</v>
      </c>
      <c r="D27" s="17">
        <f t="shared" si="1"/>
        <v>14.1</v>
      </c>
      <c r="E27" s="38">
        <v>14.05</v>
      </c>
    </row>
    <row r="28" spans="1:6" ht="21.95" customHeight="1">
      <c r="A28" s="10" t="s">
        <v>25</v>
      </c>
      <c r="B28" s="6" t="s">
        <v>26</v>
      </c>
      <c r="C28" s="40">
        <f>C26/12/C27*1000</f>
        <v>41734.042553191488</v>
      </c>
      <c r="D28" s="17">
        <f>D26*1000/3/D27</f>
        <v>41734.042553191488</v>
      </c>
      <c r="E28" s="33">
        <f>E26*1000/3/E27</f>
        <v>55824.436536180307</v>
      </c>
    </row>
    <row r="29" spans="1:6" ht="25.5">
      <c r="A29" s="5" t="s">
        <v>5</v>
      </c>
      <c r="B29" s="6" t="s">
        <v>2</v>
      </c>
      <c r="C29" s="17">
        <v>3549</v>
      </c>
      <c r="D29" s="17">
        <f>C29/4</f>
        <v>887.25</v>
      </c>
      <c r="E29" s="33">
        <v>894.7</v>
      </c>
    </row>
    <row r="30" spans="1:6" ht="36.75">
      <c r="A30" s="12" t="s">
        <v>6</v>
      </c>
      <c r="B30" s="6" t="s">
        <v>2</v>
      </c>
      <c r="C30" s="17">
        <v>3803.3</v>
      </c>
      <c r="D30" s="17">
        <f t="shared" ref="D30:D33" si="2">C30/4</f>
        <v>950.82500000000005</v>
      </c>
      <c r="E30" s="33">
        <v>365.1</v>
      </c>
    </row>
    <row r="31" spans="1:6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6" ht="36.75">
      <c r="A32" s="12" t="s">
        <v>8</v>
      </c>
      <c r="B32" s="6" t="s">
        <v>2</v>
      </c>
      <c r="C32" s="17">
        <v>1201.9000000000001</v>
      </c>
      <c r="D32" s="17">
        <f t="shared" si="2"/>
        <v>300.47500000000002</v>
      </c>
      <c r="E32" s="33">
        <v>163</v>
      </c>
    </row>
    <row r="33" spans="1:5" ht="38.25" customHeight="1">
      <c r="A33" s="12" t="s">
        <v>9</v>
      </c>
      <c r="B33" s="6" t="s">
        <v>2</v>
      </c>
      <c r="C33" s="17">
        <v>8520</v>
      </c>
      <c r="D33" s="17">
        <f t="shared" si="2"/>
        <v>2130</v>
      </c>
      <c r="E33" s="33">
        <v>4484.1000000000004</v>
      </c>
    </row>
  </sheetData>
  <mergeCells count="3">
    <mergeCell ref="A2:E2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33"/>
  <sheetViews>
    <sheetView topLeftCell="A22" workbookViewId="0">
      <selection activeCell="E22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53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17">
        <v>131</v>
      </c>
      <c r="D11" s="17">
        <v>131</v>
      </c>
      <c r="E11" s="33">
        <v>120</v>
      </c>
    </row>
    <row r="12" spans="1:7" ht="25.5">
      <c r="A12" s="10" t="s">
        <v>23</v>
      </c>
      <c r="B12" s="6" t="s">
        <v>2</v>
      </c>
      <c r="C12" s="17">
        <f>(C13-C32)/C11</f>
        <v>394.23969465648855</v>
      </c>
      <c r="D12" s="17">
        <f t="shared" ref="D12:E12" si="0">(D13-D32)/D11</f>
        <v>98.559923664122138</v>
      </c>
      <c r="E12" s="33">
        <f t="shared" si="0"/>
        <v>144.22249999999997</v>
      </c>
    </row>
    <row r="13" spans="1:7" ht="25.5">
      <c r="A13" s="5" t="s">
        <v>11</v>
      </c>
      <c r="B13" s="6" t="s">
        <v>2</v>
      </c>
      <c r="C13" s="17">
        <f>C15+C29+C30+C31+C32+C33</f>
        <v>64555.4</v>
      </c>
      <c r="D13" s="17">
        <f>D15+D29+D30+D31+D32+D33</f>
        <v>16138.85</v>
      </c>
      <c r="E13" s="33">
        <f>E15+E29+E30+E31+E32+E33</f>
        <v>17589.699999999997</v>
      </c>
    </row>
    <row r="14" spans="1:7">
      <c r="A14" s="8" t="s">
        <v>0</v>
      </c>
      <c r="B14" s="9"/>
      <c r="C14" s="17"/>
      <c r="D14" s="17">
        <f t="shared" ref="D14:D24" si="1">C14</f>
        <v>0</v>
      </c>
      <c r="E14" s="33"/>
      <c r="G14" s="16"/>
    </row>
    <row r="15" spans="1:7" ht="25.5">
      <c r="A15" s="5" t="s">
        <v>12</v>
      </c>
      <c r="B15" s="6" t="s">
        <v>2</v>
      </c>
      <c r="C15" s="17">
        <f>C17+C20+C23+C26</f>
        <v>42067.8</v>
      </c>
      <c r="D15" s="17">
        <f>D17+D20+D23+D26</f>
        <v>10516.95</v>
      </c>
      <c r="E15" s="33">
        <f>E17+E20+E23+E26</f>
        <v>11426.099999999999</v>
      </c>
      <c r="F15" s="21" t="s">
        <v>63</v>
      </c>
    </row>
    <row r="16" spans="1:7">
      <c r="A16" s="8" t="s">
        <v>1</v>
      </c>
      <c r="B16" s="9"/>
      <c r="C16" s="17"/>
      <c r="D16" s="17">
        <f t="shared" si="1"/>
        <v>0</v>
      </c>
      <c r="E16" s="33"/>
    </row>
    <row r="17" spans="1:6" s="21" customFormat="1" ht="25.5">
      <c r="A17" s="24" t="s">
        <v>59</v>
      </c>
      <c r="B17" s="19" t="s">
        <v>2</v>
      </c>
      <c r="C17" s="40">
        <v>3967.8</v>
      </c>
      <c r="D17" s="17">
        <f>C17/4</f>
        <v>991.95</v>
      </c>
      <c r="E17" s="33">
        <v>993.5</v>
      </c>
    </row>
    <row r="18" spans="1:6" s="21" customFormat="1">
      <c r="A18" s="25" t="s">
        <v>4</v>
      </c>
      <c r="B18" s="26" t="s">
        <v>3</v>
      </c>
      <c r="C18" s="41">
        <v>3</v>
      </c>
      <c r="D18" s="17">
        <f t="shared" si="1"/>
        <v>3</v>
      </c>
      <c r="E18" s="38">
        <v>3</v>
      </c>
    </row>
    <row r="19" spans="1:6" s="21" customFormat="1" ht="21.95" customHeight="1">
      <c r="A19" s="25" t="s">
        <v>25</v>
      </c>
      <c r="B19" s="19" t="s">
        <v>26</v>
      </c>
      <c r="C19" s="40">
        <f>C17/C18/12*1000+200</f>
        <v>110416.66666666669</v>
      </c>
      <c r="D19" s="17">
        <f>D17*1000/3/D18</f>
        <v>110216.66666666667</v>
      </c>
      <c r="E19" s="33">
        <f>E17*1000/3/E18</f>
        <v>110388.88888888889</v>
      </c>
    </row>
    <row r="20" spans="1:6" s="21" customFormat="1" ht="25.5">
      <c r="A20" s="24" t="s">
        <v>60</v>
      </c>
      <c r="B20" s="19" t="s">
        <v>2</v>
      </c>
      <c r="C20" s="40">
        <v>27312.5</v>
      </c>
      <c r="D20" s="17">
        <f>C20/4</f>
        <v>6828.125</v>
      </c>
      <c r="E20" s="33">
        <v>6830.4</v>
      </c>
      <c r="F20" s="29" t="s">
        <v>63</v>
      </c>
    </row>
    <row r="21" spans="1:6" s="21" customFormat="1">
      <c r="A21" s="25" t="s">
        <v>4</v>
      </c>
      <c r="B21" s="26" t="s">
        <v>3</v>
      </c>
      <c r="C21" s="41">
        <v>21.2</v>
      </c>
      <c r="D21" s="17">
        <v>18.2</v>
      </c>
      <c r="E21" s="38">
        <v>18.2</v>
      </c>
    </row>
    <row r="22" spans="1:6" ht="21.95" customHeight="1">
      <c r="A22" s="10" t="s">
        <v>25</v>
      </c>
      <c r="B22" s="6" t="s">
        <v>26</v>
      </c>
      <c r="C22" s="40">
        <f>C20/12/C21*1000</f>
        <v>107360.45597484277</v>
      </c>
      <c r="D22" s="17">
        <f>D20*1000/3/D21</f>
        <v>125057.23443223443</v>
      </c>
      <c r="E22" s="33">
        <f>E20*1000/3/E21</f>
        <v>125098.9010989011</v>
      </c>
    </row>
    <row r="23" spans="1:6" ht="39">
      <c r="A23" s="14" t="s">
        <v>24</v>
      </c>
      <c r="B23" s="6" t="s">
        <v>2</v>
      </c>
      <c r="C23" s="40">
        <v>3085.6</v>
      </c>
      <c r="D23" s="17">
        <f>C23/4</f>
        <v>771.4</v>
      </c>
      <c r="E23" s="33">
        <v>775</v>
      </c>
    </row>
    <row r="24" spans="1:6">
      <c r="A24" s="10" t="s">
        <v>4</v>
      </c>
      <c r="B24" s="11" t="s">
        <v>3</v>
      </c>
      <c r="C24" s="41">
        <v>4.5</v>
      </c>
      <c r="D24" s="17">
        <f t="shared" si="1"/>
        <v>4.5</v>
      </c>
      <c r="E24" s="38">
        <v>4.5</v>
      </c>
    </row>
    <row r="25" spans="1:6" ht="21.95" customHeight="1">
      <c r="A25" s="10" t="s">
        <v>25</v>
      </c>
      <c r="B25" s="6" t="s">
        <v>26</v>
      </c>
      <c r="C25" s="40">
        <f>C23/C24/12*1000</f>
        <v>57140.740740740737</v>
      </c>
      <c r="D25" s="17">
        <f>D23*1000/3/D24</f>
        <v>57140.740740740745</v>
      </c>
      <c r="E25" s="33">
        <f>E23*1000/3/E24</f>
        <v>57407.407407407409</v>
      </c>
    </row>
    <row r="26" spans="1:6" ht="25.5">
      <c r="A26" s="7" t="s">
        <v>22</v>
      </c>
      <c r="B26" s="6" t="s">
        <v>2</v>
      </c>
      <c r="C26" s="40">
        <v>7701.9</v>
      </c>
      <c r="D26" s="17">
        <f>C26/4</f>
        <v>1925.4749999999999</v>
      </c>
      <c r="E26" s="33">
        <v>2827.2</v>
      </c>
    </row>
    <row r="27" spans="1:6">
      <c r="A27" s="10" t="s">
        <v>4</v>
      </c>
      <c r="B27" s="11" t="s">
        <v>3</v>
      </c>
      <c r="C27" s="41">
        <v>15.3</v>
      </c>
      <c r="D27" s="17">
        <v>18.8</v>
      </c>
      <c r="E27" s="38">
        <v>18.75</v>
      </c>
    </row>
    <row r="28" spans="1:6" ht="21.95" customHeight="1">
      <c r="A28" s="10" t="s">
        <v>25</v>
      </c>
      <c r="B28" s="6" t="s">
        <v>26</v>
      </c>
      <c r="C28" s="40">
        <f>C26/12/C27*1000</f>
        <v>41949.346405228753</v>
      </c>
      <c r="D28" s="17">
        <f>D26*1000/3/D27</f>
        <v>34139.627659574464</v>
      </c>
      <c r="E28" s="33">
        <f>E26*1000/3/E27</f>
        <v>50261.333333333336</v>
      </c>
    </row>
    <row r="29" spans="1:6" ht="25.5">
      <c r="A29" s="5" t="s">
        <v>5</v>
      </c>
      <c r="B29" s="6" t="s">
        <v>2</v>
      </c>
      <c r="C29" s="17">
        <v>4262</v>
      </c>
      <c r="D29" s="17">
        <f>C29/4</f>
        <v>1065.5</v>
      </c>
      <c r="E29" s="33">
        <v>1095.5999999999999</v>
      </c>
    </row>
    <row r="30" spans="1:6" ht="36.75">
      <c r="A30" s="12" t="s">
        <v>6</v>
      </c>
      <c r="B30" s="6" t="s">
        <v>2</v>
      </c>
      <c r="C30" s="17">
        <v>3280.6</v>
      </c>
      <c r="D30" s="17">
        <f t="shared" ref="D30:D33" si="2">C30/4</f>
        <v>820.15</v>
      </c>
      <c r="E30" s="33">
        <v>232.9</v>
      </c>
    </row>
    <row r="31" spans="1:6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6" ht="36.75">
      <c r="A32" s="12" t="s">
        <v>8</v>
      </c>
      <c r="B32" s="6" t="s">
        <v>2</v>
      </c>
      <c r="C32" s="17">
        <v>12910</v>
      </c>
      <c r="D32" s="17">
        <f t="shared" si="2"/>
        <v>3227.5</v>
      </c>
      <c r="E32" s="33">
        <v>283</v>
      </c>
    </row>
    <row r="33" spans="1:5" ht="38.25" customHeight="1">
      <c r="A33" s="12" t="s">
        <v>9</v>
      </c>
      <c r="B33" s="6" t="s">
        <v>2</v>
      </c>
      <c r="C33" s="17">
        <v>2035</v>
      </c>
      <c r="D33" s="17">
        <f t="shared" si="2"/>
        <v>508.75</v>
      </c>
      <c r="E33" s="33">
        <v>4552.1000000000004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33"/>
  <sheetViews>
    <sheetView topLeftCell="A10" workbookViewId="0">
      <selection activeCell="E28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54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17">
        <v>136</v>
      </c>
      <c r="D11" s="17">
        <v>136</v>
      </c>
      <c r="E11" s="33">
        <v>159</v>
      </c>
    </row>
    <row r="12" spans="1:7" ht="25.5">
      <c r="A12" s="10" t="s">
        <v>23</v>
      </c>
      <c r="B12" s="6" t="s">
        <v>2</v>
      </c>
      <c r="C12" s="17">
        <f>(C13-C32)/C11</f>
        <v>479.85735294117649</v>
      </c>
      <c r="D12" s="17">
        <f t="shared" ref="D12:E12" si="0">(D13-D32)/D11</f>
        <v>119.96433823529412</v>
      </c>
      <c r="E12" s="33">
        <f t="shared" si="0"/>
        <v>134.77861635220128</v>
      </c>
    </row>
    <row r="13" spans="1:7" ht="25.5">
      <c r="A13" s="5" t="s">
        <v>11</v>
      </c>
      <c r="B13" s="6" t="s">
        <v>2</v>
      </c>
      <c r="C13" s="17">
        <f>C15+C29+C30+C31+C32+C33</f>
        <v>65260.600000000006</v>
      </c>
      <c r="D13" s="17">
        <f>D15+D29+D30+D31+D32+D33</f>
        <v>16315.150000000001</v>
      </c>
      <c r="E13" s="33">
        <f>E15+E29+E30+E31+E32+E33</f>
        <v>21807.800000000003</v>
      </c>
    </row>
    <row r="14" spans="1:7">
      <c r="A14" s="8" t="s">
        <v>0</v>
      </c>
      <c r="B14" s="9"/>
      <c r="C14" s="17"/>
      <c r="D14" s="17">
        <f t="shared" ref="D14:D18" si="1">C14</f>
        <v>0</v>
      </c>
      <c r="E14" s="33"/>
      <c r="G14" s="16"/>
    </row>
    <row r="15" spans="1:7" ht="25.5">
      <c r="A15" s="5" t="s">
        <v>12</v>
      </c>
      <c r="B15" s="6" t="s">
        <v>2</v>
      </c>
      <c r="C15" s="17">
        <f>C17+C20+C23+C26</f>
        <v>41910.800000000003</v>
      </c>
      <c r="D15" s="17">
        <f>D17+D20+D23+D26</f>
        <v>10477.700000000001</v>
      </c>
      <c r="E15" s="33">
        <f>E17+E20+E23+E26</f>
        <v>11744.5</v>
      </c>
      <c r="F15" s="21" t="s">
        <v>63</v>
      </c>
    </row>
    <row r="16" spans="1:7">
      <c r="A16" s="8" t="s">
        <v>1</v>
      </c>
      <c r="B16" s="9"/>
      <c r="C16" s="17"/>
      <c r="D16" s="17">
        <f t="shared" si="1"/>
        <v>0</v>
      </c>
      <c r="E16" s="33"/>
    </row>
    <row r="17" spans="1:6" s="21" customFormat="1" ht="25.5">
      <c r="A17" s="24" t="s">
        <v>59</v>
      </c>
      <c r="B17" s="19" t="s">
        <v>2</v>
      </c>
      <c r="C17" s="33">
        <v>2385.1999999999998</v>
      </c>
      <c r="D17" s="17">
        <f>C17/4</f>
        <v>596.29999999999995</v>
      </c>
      <c r="E17" s="33">
        <v>698.3</v>
      </c>
    </row>
    <row r="18" spans="1:6" s="21" customFormat="1">
      <c r="A18" s="25" t="s">
        <v>4</v>
      </c>
      <c r="B18" s="26" t="s">
        <v>3</v>
      </c>
      <c r="C18" s="38">
        <v>2</v>
      </c>
      <c r="D18" s="17">
        <f t="shared" si="1"/>
        <v>2</v>
      </c>
      <c r="E18" s="38">
        <v>3</v>
      </c>
    </row>
    <row r="19" spans="1:6" s="21" customFormat="1" ht="21.95" customHeight="1">
      <c r="A19" s="25" t="s">
        <v>25</v>
      </c>
      <c r="B19" s="19" t="s">
        <v>26</v>
      </c>
      <c r="C19" s="33">
        <f>C17/C18/12*1000+200</f>
        <v>99583.333333333328</v>
      </c>
      <c r="D19" s="17">
        <f>D17*1000/3/D18</f>
        <v>99383.333333333328</v>
      </c>
      <c r="E19" s="33">
        <f>E17*1000/3/E18</f>
        <v>77588.888888888891</v>
      </c>
    </row>
    <row r="20" spans="1:6" s="21" customFormat="1" ht="25.5">
      <c r="A20" s="24" t="s">
        <v>60</v>
      </c>
      <c r="B20" s="19" t="s">
        <v>2</v>
      </c>
      <c r="C20" s="33">
        <v>26126.7</v>
      </c>
      <c r="D20" s="17">
        <f>C20/4</f>
        <v>6531.6750000000002</v>
      </c>
      <c r="E20" s="33">
        <v>6598.6</v>
      </c>
      <c r="F20" s="29" t="s">
        <v>63</v>
      </c>
    </row>
    <row r="21" spans="1:6" s="21" customFormat="1">
      <c r="A21" s="25" t="s">
        <v>4</v>
      </c>
      <c r="B21" s="26" t="s">
        <v>3</v>
      </c>
      <c r="C21" s="38">
        <v>19.7</v>
      </c>
      <c r="D21" s="17">
        <v>17.7</v>
      </c>
      <c r="E21" s="38">
        <v>17.7</v>
      </c>
    </row>
    <row r="22" spans="1:6" ht="21.95" customHeight="1">
      <c r="A22" s="10" t="s">
        <v>25</v>
      </c>
      <c r="B22" s="6" t="s">
        <v>26</v>
      </c>
      <c r="C22" s="33">
        <f>C20/12/C21*1000</f>
        <v>110519.03553299492</v>
      </c>
      <c r="D22" s="17">
        <f>D20*1000/3/D21</f>
        <v>123007.06214689265</v>
      </c>
      <c r="E22" s="33">
        <f>E20*1000/3/E21</f>
        <v>124267.41996233523</v>
      </c>
    </row>
    <row r="23" spans="1:6" ht="39">
      <c r="A23" s="14" t="s">
        <v>24</v>
      </c>
      <c r="B23" s="6" t="s">
        <v>2</v>
      </c>
      <c r="C23" s="33">
        <v>1745.4</v>
      </c>
      <c r="D23" s="17">
        <f>C23/4</f>
        <v>436.35</v>
      </c>
      <c r="E23" s="33">
        <v>940.4</v>
      </c>
      <c r="F23" s="21" t="s">
        <v>63</v>
      </c>
    </row>
    <row r="24" spans="1:6">
      <c r="A24" s="10" t="s">
        <v>4</v>
      </c>
      <c r="B24" s="11" t="s">
        <v>3</v>
      </c>
      <c r="C24" s="38">
        <v>2.5</v>
      </c>
      <c r="D24" s="17">
        <v>6.4</v>
      </c>
      <c r="E24" s="38">
        <v>6.4</v>
      </c>
    </row>
    <row r="25" spans="1:6" ht="21.95" customHeight="1">
      <c r="A25" s="10" t="s">
        <v>25</v>
      </c>
      <c r="B25" s="6" t="s">
        <v>26</v>
      </c>
      <c r="C25" s="33">
        <f>C23/C24/12*1000</f>
        <v>58180.000000000007</v>
      </c>
      <c r="D25" s="17">
        <f>D23*1000/3/D24</f>
        <v>22726.5625</v>
      </c>
      <c r="E25" s="33">
        <f>E23*1000/3/E24</f>
        <v>48979.166666666664</v>
      </c>
    </row>
    <row r="26" spans="1:6" ht="25.5">
      <c r="A26" s="7" t="s">
        <v>22</v>
      </c>
      <c r="B26" s="6" t="s">
        <v>2</v>
      </c>
      <c r="C26" s="33">
        <v>11653.5</v>
      </c>
      <c r="D26" s="17">
        <f>C26/4</f>
        <v>2913.375</v>
      </c>
      <c r="E26" s="33">
        <v>3507.2</v>
      </c>
    </row>
    <row r="27" spans="1:6">
      <c r="A27" s="10" t="s">
        <v>4</v>
      </c>
      <c r="B27" s="11" t="s">
        <v>3</v>
      </c>
      <c r="C27" s="38">
        <v>18.8</v>
      </c>
      <c r="D27" s="17">
        <v>23</v>
      </c>
      <c r="E27" s="38">
        <v>22.95</v>
      </c>
    </row>
    <row r="28" spans="1:6" ht="21.95" customHeight="1">
      <c r="A28" s="10" t="s">
        <v>25</v>
      </c>
      <c r="B28" s="6" t="s">
        <v>26</v>
      </c>
      <c r="C28" s="33">
        <f>C26/12/C27*1000</f>
        <v>51655.585106382976</v>
      </c>
      <c r="D28" s="17">
        <f>D26*1000/3/D27</f>
        <v>42222.82608695652</v>
      </c>
      <c r="E28" s="33">
        <f>E26*1000/3/E27</f>
        <v>50939.724037763255</v>
      </c>
    </row>
    <row r="29" spans="1:6" ht="25.5">
      <c r="A29" s="5" t="s">
        <v>5</v>
      </c>
      <c r="B29" s="6" t="s">
        <v>2</v>
      </c>
      <c r="C29" s="33">
        <v>3890</v>
      </c>
      <c r="D29" s="17">
        <f>C29/4</f>
        <v>972.5</v>
      </c>
      <c r="E29" s="33">
        <v>962.7</v>
      </c>
      <c r="F29" s="21" t="s">
        <v>63</v>
      </c>
    </row>
    <row r="30" spans="1:6" ht="36.75">
      <c r="A30" s="12" t="s">
        <v>6</v>
      </c>
      <c r="B30" s="6" t="s">
        <v>2</v>
      </c>
      <c r="C30" s="17">
        <v>3791.8</v>
      </c>
      <c r="D30" s="17">
        <f t="shared" ref="D30:D33" si="2">C30/4</f>
        <v>947.95</v>
      </c>
      <c r="E30" s="33">
        <v>238.5</v>
      </c>
    </row>
    <row r="31" spans="1:6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6" ht="36.75">
      <c r="A32" s="12" t="s">
        <v>8</v>
      </c>
      <c r="B32" s="6" t="s">
        <v>2</v>
      </c>
      <c r="C32" s="17">
        <v>0</v>
      </c>
      <c r="D32" s="17">
        <f t="shared" si="2"/>
        <v>0</v>
      </c>
      <c r="E32" s="33">
        <v>378</v>
      </c>
    </row>
    <row r="33" spans="1:5" ht="38.25" customHeight="1">
      <c r="A33" s="12" t="s">
        <v>9</v>
      </c>
      <c r="B33" s="6" t="s">
        <v>2</v>
      </c>
      <c r="C33" s="17">
        <v>15668</v>
      </c>
      <c r="D33" s="17">
        <f t="shared" si="2"/>
        <v>3917</v>
      </c>
      <c r="E33" s="33">
        <v>8484.1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E3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55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17">
        <v>14</v>
      </c>
      <c r="D11" s="17">
        <v>14</v>
      </c>
      <c r="E11" s="33">
        <v>11</v>
      </c>
    </row>
    <row r="12" spans="1:7" ht="25.5">
      <c r="A12" s="10" t="s">
        <v>23</v>
      </c>
      <c r="B12" s="6" t="s">
        <v>2</v>
      </c>
      <c r="C12" s="17">
        <f>(C13-C32)/C11</f>
        <v>722.10000000000014</v>
      </c>
      <c r="D12" s="17">
        <f t="shared" ref="D12:E12" si="0">(D13-D32)/D11</f>
        <v>180.50892857142861</v>
      </c>
      <c r="E12" s="33">
        <f t="shared" si="0"/>
        <v>296.31818181818181</v>
      </c>
    </row>
    <row r="13" spans="1:7" ht="25.5">
      <c r="A13" s="5" t="s">
        <v>11</v>
      </c>
      <c r="B13" s="6" t="s">
        <v>2</v>
      </c>
      <c r="C13" s="17">
        <f>C15+C29+C30+C31+C32+C33</f>
        <v>10109.400000000001</v>
      </c>
      <c r="D13" s="17">
        <f>D15+D29+D30+D31+D32+D33</f>
        <v>2527.1250000000005</v>
      </c>
      <c r="E13" s="33">
        <f>E15+E29+E30+E31+E32+E33</f>
        <v>3285.5</v>
      </c>
    </row>
    <row r="14" spans="1:7">
      <c r="A14" s="8" t="s">
        <v>0</v>
      </c>
      <c r="B14" s="9"/>
      <c r="C14" s="17"/>
      <c r="D14" s="17">
        <f t="shared" ref="D14:D19" si="1">C14</f>
        <v>0</v>
      </c>
      <c r="E14" s="33"/>
      <c r="G14" s="16"/>
    </row>
    <row r="15" spans="1:7" ht="25.5">
      <c r="A15" s="5" t="s">
        <v>12</v>
      </c>
      <c r="B15" s="6" t="s">
        <v>2</v>
      </c>
      <c r="C15" s="17">
        <v>7881</v>
      </c>
      <c r="D15" s="17">
        <f>D17+D20+D23+D26</f>
        <v>1970.0250000000001</v>
      </c>
      <c r="E15" s="33">
        <f>E17+E20+E23+E26</f>
        <v>2064.1</v>
      </c>
      <c r="F15" s="21" t="s">
        <v>63</v>
      </c>
    </row>
    <row r="16" spans="1:7">
      <c r="A16" s="8" t="s">
        <v>1</v>
      </c>
      <c r="B16" s="9"/>
      <c r="C16" s="17"/>
      <c r="D16" s="17">
        <f t="shared" si="1"/>
        <v>0</v>
      </c>
      <c r="E16" s="33"/>
    </row>
    <row r="17" spans="1:6" s="21" customFormat="1" ht="25.5">
      <c r="A17" s="24" t="s">
        <v>59</v>
      </c>
      <c r="B17" s="19" t="s">
        <v>2</v>
      </c>
      <c r="C17" s="33"/>
      <c r="D17" s="17">
        <f t="shared" si="1"/>
        <v>0</v>
      </c>
      <c r="E17" s="33">
        <v>0</v>
      </c>
    </row>
    <row r="18" spans="1:6" s="21" customFormat="1">
      <c r="A18" s="25" t="s">
        <v>4</v>
      </c>
      <c r="B18" s="26" t="s">
        <v>3</v>
      </c>
      <c r="C18" s="38"/>
      <c r="D18" s="17">
        <f t="shared" si="1"/>
        <v>0</v>
      </c>
      <c r="E18" s="38">
        <v>0</v>
      </c>
    </row>
    <row r="19" spans="1:6" s="21" customFormat="1" ht="21.95" customHeight="1">
      <c r="A19" s="25" t="s">
        <v>25</v>
      </c>
      <c r="B19" s="19" t="s">
        <v>26</v>
      </c>
      <c r="C19" s="33"/>
      <c r="D19" s="17">
        <f t="shared" si="1"/>
        <v>0</v>
      </c>
      <c r="E19" s="33">
        <v>0</v>
      </c>
    </row>
    <row r="20" spans="1:6" s="21" customFormat="1" ht="25.5">
      <c r="A20" s="24" t="s">
        <v>60</v>
      </c>
      <c r="B20" s="19" t="s">
        <v>2</v>
      </c>
      <c r="C20" s="33">
        <v>6296</v>
      </c>
      <c r="D20" s="17">
        <f>C20/4</f>
        <v>1574</v>
      </c>
      <c r="E20" s="33">
        <v>1565.7</v>
      </c>
      <c r="F20" s="29" t="s">
        <v>63</v>
      </c>
    </row>
    <row r="21" spans="1:6" s="21" customFormat="1">
      <c r="A21" s="25" t="s">
        <v>4</v>
      </c>
      <c r="B21" s="26" t="s">
        <v>3</v>
      </c>
      <c r="C21" s="38">
        <v>5.0999999999999996</v>
      </c>
      <c r="D21" s="17">
        <v>4.0999999999999996</v>
      </c>
      <c r="E21" s="38">
        <v>4.0999999999999996</v>
      </c>
    </row>
    <row r="22" spans="1:6" s="21" customFormat="1" ht="21.95" customHeight="1">
      <c r="A22" s="25" t="s">
        <v>25</v>
      </c>
      <c r="B22" s="19" t="s">
        <v>26</v>
      </c>
      <c r="C22" s="33">
        <f>C20/12/C21*1000</f>
        <v>102875.81699346406</v>
      </c>
      <c r="D22" s="17">
        <f>D20*1000/3/D21</f>
        <v>127967.47967479675</v>
      </c>
      <c r="E22" s="33">
        <f>E20*1000/3/E21</f>
        <v>127292.68292682928</v>
      </c>
    </row>
    <row r="23" spans="1:6" ht="39">
      <c r="A23" s="14" t="s">
        <v>24</v>
      </c>
      <c r="B23" s="6" t="s">
        <v>2</v>
      </c>
      <c r="C23" s="33">
        <v>204.5</v>
      </c>
      <c r="D23" s="17">
        <f>C23/4</f>
        <v>51.125</v>
      </c>
      <c r="E23" s="33">
        <v>130</v>
      </c>
    </row>
    <row r="24" spans="1:6">
      <c r="A24" s="10" t="s">
        <v>4</v>
      </c>
      <c r="B24" s="11" t="s">
        <v>3</v>
      </c>
      <c r="C24" s="38">
        <v>0.25</v>
      </c>
      <c r="D24" s="17">
        <v>1</v>
      </c>
      <c r="E24" s="38">
        <v>1</v>
      </c>
    </row>
    <row r="25" spans="1:6" ht="21.95" customHeight="1">
      <c r="A25" s="10" t="s">
        <v>25</v>
      </c>
      <c r="B25" s="6" t="s">
        <v>26</v>
      </c>
      <c r="C25" s="33">
        <f>C23/C24/12*1000</f>
        <v>68166.666666666672</v>
      </c>
      <c r="D25" s="17">
        <f>D23*1000/3/D24</f>
        <v>17041.666666666668</v>
      </c>
      <c r="E25" s="33">
        <f>E23*1000/3/E24</f>
        <v>43333.333333333336</v>
      </c>
    </row>
    <row r="26" spans="1:6" ht="25.5">
      <c r="A26" s="7" t="s">
        <v>22</v>
      </c>
      <c r="B26" s="6" t="s">
        <v>2</v>
      </c>
      <c r="C26" s="33">
        <v>1379.6</v>
      </c>
      <c r="D26" s="17">
        <f>C26/4</f>
        <v>344.9</v>
      </c>
      <c r="E26" s="33">
        <v>368.4</v>
      </c>
    </row>
    <row r="27" spans="1:6">
      <c r="A27" s="10" t="s">
        <v>4</v>
      </c>
      <c r="B27" s="11" t="s">
        <v>3</v>
      </c>
      <c r="C27" s="38">
        <v>2.6</v>
      </c>
      <c r="D27" s="17">
        <v>2.2999999999999998</v>
      </c>
      <c r="E27" s="38">
        <v>2.25</v>
      </c>
    </row>
    <row r="28" spans="1:6" ht="21.95" customHeight="1">
      <c r="A28" s="10" t="s">
        <v>25</v>
      </c>
      <c r="B28" s="6" t="s">
        <v>26</v>
      </c>
      <c r="C28" s="33">
        <f>C26/12/C27*1000</f>
        <v>44217.948717948711</v>
      </c>
      <c r="D28" s="17">
        <f>D26*1000/3/D27</f>
        <v>49985.507246376816</v>
      </c>
      <c r="E28" s="33">
        <f>E26*1000/3/E27</f>
        <v>54577.777777777781</v>
      </c>
    </row>
    <row r="29" spans="1:6" ht="25.5">
      <c r="A29" s="5" t="s">
        <v>5</v>
      </c>
      <c r="B29" s="6" t="s">
        <v>2</v>
      </c>
      <c r="C29" s="17">
        <v>723.7</v>
      </c>
      <c r="D29" s="17">
        <f>C29/4</f>
        <v>180.92500000000001</v>
      </c>
      <c r="E29" s="33">
        <v>182.7</v>
      </c>
    </row>
    <row r="30" spans="1:6" ht="36.75">
      <c r="A30" s="12" t="s">
        <v>6</v>
      </c>
      <c r="B30" s="6" t="s">
        <v>2</v>
      </c>
      <c r="C30" s="17">
        <v>458</v>
      </c>
      <c r="D30" s="17">
        <f t="shared" ref="D30:D33" si="2">C30/4</f>
        <v>114.5</v>
      </c>
      <c r="E30" s="33">
        <v>51</v>
      </c>
    </row>
    <row r="31" spans="1:6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6" ht="36.75">
      <c r="A32" s="12" t="s">
        <v>8</v>
      </c>
      <c r="B32" s="6" t="s">
        <v>2</v>
      </c>
      <c r="C32" s="17">
        <v>0</v>
      </c>
      <c r="D32" s="17">
        <f t="shared" si="2"/>
        <v>0</v>
      </c>
      <c r="E32" s="33">
        <v>26</v>
      </c>
    </row>
    <row r="33" spans="1:5" ht="38.25" customHeight="1">
      <c r="A33" s="12" t="s">
        <v>9</v>
      </c>
      <c r="B33" s="6" t="s">
        <v>2</v>
      </c>
      <c r="C33" s="17">
        <f>378.3+668.4</f>
        <v>1046.7</v>
      </c>
      <c r="D33" s="17">
        <f t="shared" si="2"/>
        <v>261.67500000000001</v>
      </c>
      <c r="E33" s="33">
        <v>961.7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3"/>
  <sheetViews>
    <sheetView topLeftCell="A19" workbookViewId="0">
      <selection activeCell="E19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56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17">
        <v>129</v>
      </c>
      <c r="D11" s="17">
        <v>129</v>
      </c>
      <c r="E11" s="33">
        <v>135</v>
      </c>
    </row>
    <row r="12" spans="1:7" ht="25.5">
      <c r="A12" s="10" t="s">
        <v>23</v>
      </c>
      <c r="B12" s="6" t="s">
        <v>2</v>
      </c>
      <c r="C12" s="17">
        <f>(C13-C32)/C11</f>
        <v>534.37906976744193</v>
      </c>
      <c r="D12" s="17">
        <f t="shared" ref="D12:E12" si="0">(D13-D32)/D11</f>
        <v>133.59476744186048</v>
      </c>
      <c r="E12" s="33">
        <f t="shared" si="0"/>
        <v>164.54962962962966</v>
      </c>
    </row>
    <row r="13" spans="1:7" ht="25.5">
      <c r="A13" s="5" t="s">
        <v>11</v>
      </c>
      <c r="B13" s="6" t="s">
        <v>2</v>
      </c>
      <c r="C13" s="17">
        <f>C15+C29+C30+C31+C32+C33</f>
        <v>68956.700000000012</v>
      </c>
      <c r="D13" s="17">
        <f>D15+D29+D30+D31+D32+D33</f>
        <v>17239.175000000003</v>
      </c>
      <c r="E13" s="33">
        <f>E15+E29+E30+E31+E32+E33</f>
        <v>22533.200000000004</v>
      </c>
    </row>
    <row r="14" spans="1:7">
      <c r="A14" s="8" t="s">
        <v>0</v>
      </c>
      <c r="B14" s="9"/>
      <c r="C14" s="17"/>
      <c r="D14" s="17">
        <f t="shared" ref="D14:D18" si="1">C14</f>
        <v>0</v>
      </c>
      <c r="E14" s="33"/>
      <c r="G14" s="16"/>
    </row>
    <row r="15" spans="1:7" ht="25.5">
      <c r="A15" s="5" t="s">
        <v>12</v>
      </c>
      <c r="B15" s="6" t="s">
        <v>2</v>
      </c>
      <c r="C15" s="17">
        <f>C17+C20+C23+C26</f>
        <v>45678.7</v>
      </c>
      <c r="D15" s="17">
        <f>D17+D20+D23+D26</f>
        <v>11419.674999999999</v>
      </c>
      <c r="E15" s="33">
        <f>E17+E20+E23+E26</f>
        <v>11979.800000000001</v>
      </c>
      <c r="F15" s="21" t="s">
        <v>63</v>
      </c>
    </row>
    <row r="16" spans="1:7">
      <c r="A16" s="8" t="s">
        <v>1</v>
      </c>
      <c r="B16" s="9"/>
      <c r="C16" s="17"/>
      <c r="D16" s="17">
        <f t="shared" si="1"/>
        <v>0</v>
      </c>
      <c r="E16" s="33"/>
    </row>
    <row r="17" spans="1:8" s="21" customFormat="1" ht="25.5">
      <c r="A17" s="24" t="s">
        <v>59</v>
      </c>
      <c r="B17" s="19" t="s">
        <v>2</v>
      </c>
      <c r="C17" s="33">
        <v>4274.6000000000004</v>
      </c>
      <c r="D17" s="17">
        <f>C17/4</f>
        <v>1068.6500000000001</v>
      </c>
      <c r="E17" s="33">
        <v>1053.8</v>
      </c>
    </row>
    <row r="18" spans="1:8" s="21" customFormat="1">
      <c r="A18" s="25" t="s">
        <v>4</v>
      </c>
      <c r="B18" s="26" t="s">
        <v>3</v>
      </c>
      <c r="C18" s="38">
        <v>3</v>
      </c>
      <c r="D18" s="17">
        <f t="shared" si="1"/>
        <v>3</v>
      </c>
      <c r="E18" s="38">
        <v>3</v>
      </c>
    </row>
    <row r="19" spans="1:8" s="21" customFormat="1" ht="21.95" customHeight="1">
      <c r="A19" s="25" t="s">
        <v>25</v>
      </c>
      <c r="B19" s="19" t="s">
        <v>26</v>
      </c>
      <c r="C19" s="33">
        <f>C17/C18/12*1000+200</f>
        <v>118938.88888888889</v>
      </c>
      <c r="D19" s="17">
        <f>D17*1000/3/D18</f>
        <v>118738.88888888889</v>
      </c>
      <c r="E19" s="33">
        <f>E17*1000/3/E18</f>
        <v>117088.88888888889</v>
      </c>
    </row>
    <row r="20" spans="1:8" s="21" customFormat="1" ht="25.5">
      <c r="A20" s="24" t="s">
        <v>60</v>
      </c>
      <c r="B20" s="19" t="s">
        <v>2</v>
      </c>
      <c r="C20" s="33">
        <v>27283.599999999999</v>
      </c>
      <c r="D20" s="17">
        <f>C20/4</f>
        <v>6820.9</v>
      </c>
      <c r="E20" s="33">
        <v>6855.7</v>
      </c>
      <c r="F20" s="29" t="s">
        <v>63</v>
      </c>
    </row>
    <row r="21" spans="1:8" s="21" customFormat="1">
      <c r="A21" s="25" t="s">
        <v>4</v>
      </c>
      <c r="B21" s="26" t="s">
        <v>3</v>
      </c>
      <c r="C21" s="38">
        <v>23.1</v>
      </c>
      <c r="D21" s="17">
        <v>20.399999999999999</v>
      </c>
      <c r="E21" s="38">
        <v>20.399999999999999</v>
      </c>
    </row>
    <row r="22" spans="1:8" ht="21.95" customHeight="1">
      <c r="A22" s="10" t="s">
        <v>25</v>
      </c>
      <c r="B22" s="6" t="s">
        <v>26</v>
      </c>
      <c r="C22" s="33">
        <v>98383.2</v>
      </c>
      <c r="D22" s="17">
        <f>D20*1000/3/D21</f>
        <v>111452.61437908499</v>
      </c>
      <c r="E22" s="33">
        <f>E20*1000/3/E21</f>
        <v>112021.24183006538</v>
      </c>
    </row>
    <row r="23" spans="1:8" ht="39">
      <c r="A23" s="14" t="s">
        <v>24</v>
      </c>
      <c r="B23" s="6" t="s">
        <v>2</v>
      </c>
      <c r="C23" s="33">
        <v>3942.3</v>
      </c>
      <c r="D23" s="17">
        <f>C23/4</f>
        <v>985.57500000000005</v>
      </c>
      <c r="E23" s="33">
        <v>978.2</v>
      </c>
    </row>
    <row r="24" spans="1:8">
      <c r="A24" s="10" t="s">
        <v>4</v>
      </c>
      <c r="B24" s="11" t="s">
        <v>3</v>
      </c>
      <c r="C24" s="38">
        <v>4</v>
      </c>
      <c r="D24" s="17">
        <v>4.7</v>
      </c>
      <c r="E24" s="38">
        <v>4.71</v>
      </c>
    </row>
    <row r="25" spans="1:8" ht="21.95" customHeight="1">
      <c r="A25" s="10" t="s">
        <v>25</v>
      </c>
      <c r="B25" s="6" t="s">
        <v>26</v>
      </c>
      <c r="C25" s="33">
        <f>C23/C24/12*1000</f>
        <v>82131.250000000015</v>
      </c>
      <c r="D25" s="17">
        <f>D23*1000/3/D24</f>
        <v>69898.936170212764</v>
      </c>
      <c r="E25" s="33">
        <f>E23*1000/3/E24</f>
        <v>69228.591648973816</v>
      </c>
    </row>
    <row r="26" spans="1:8" ht="25.5">
      <c r="A26" s="7" t="s">
        <v>22</v>
      </c>
      <c r="B26" s="6" t="s">
        <v>2</v>
      </c>
      <c r="C26" s="33">
        <v>10178.200000000001</v>
      </c>
      <c r="D26" s="17">
        <f>C26/4</f>
        <v>2544.5500000000002</v>
      </c>
      <c r="E26" s="33">
        <v>3092.1</v>
      </c>
      <c r="H26" s="2" t="s">
        <v>63</v>
      </c>
    </row>
    <row r="27" spans="1:8">
      <c r="A27" s="10" t="s">
        <v>4</v>
      </c>
      <c r="B27" s="11" t="s">
        <v>3</v>
      </c>
      <c r="C27" s="38">
        <v>19.899999999999999</v>
      </c>
      <c r="D27" s="17">
        <v>21.4</v>
      </c>
      <c r="E27" s="38">
        <v>21.38</v>
      </c>
    </row>
    <row r="28" spans="1:8" ht="21.95" customHeight="1">
      <c r="A28" s="10" t="s">
        <v>25</v>
      </c>
      <c r="B28" s="6" t="s">
        <v>26</v>
      </c>
      <c r="C28" s="33">
        <f>C26/12/C27*1000</f>
        <v>42622.278056951429</v>
      </c>
      <c r="D28" s="33">
        <f>D26/3/D27*1000</f>
        <v>39634.735202492215</v>
      </c>
      <c r="E28" s="33">
        <f>E26/3/E27*1000</f>
        <v>48208.606173994391</v>
      </c>
    </row>
    <row r="29" spans="1:8" ht="25.5">
      <c r="A29" s="5" t="s">
        <v>5</v>
      </c>
      <c r="B29" s="6" t="s">
        <v>2</v>
      </c>
      <c r="C29" s="17">
        <v>4215</v>
      </c>
      <c r="D29" s="17">
        <f>C29/4</f>
        <v>1053.75</v>
      </c>
      <c r="E29" s="33">
        <v>1452.2</v>
      </c>
    </row>
    <row r="30" spans="1:8" ht="36.75">
      <c r="A30" s="12" t="s">
        <v>6</v>
      </c>
      <c r="B30" s="6" t="s">
        <v>2</v>
      </c>
      <c r="C30" s="17">
        <v>3820.3</v>
      </c>
      <c r="D30" s="17">
        <f t="shared" ref="D30:D33" si="2">C30/4</f>
        <v>955.07500000000005</v>
      </c>
      <c r="E30" s="33">
        <v>298.10000000000002</v>
      </c>
    </row>
    <row r="31" spans="1:8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8" ht="36.75">
      <c r="A32" s="12" t="s">
        <v>8</v>
      </c>
      <c r="B32" s="6" t="s">
        <v>2</v>
      </c>
      <c r="C32" s="17">
        <v>21.8</v>
      </c>
      <c r="D32" s="17">
        <f t="shared" si="2"/>
        <v>5.45</v>
      </c>
      <c r="E32" s="33">
        <v>319</v>
      </c>
    </row>
    <row r="33" spans="1:5" ht="38.25" customHeight="1">
      <c r="A33" s="12" t="s">
        <v>9</v>
      </c>
      <c r="B33" s="6" t="s">
        <v>2</v>
      </c>
      <c r="C33" s="17">
        <f>696.7+14524.2</f>
        <v>15220.900000000001</v>
      </c>
      <c r="D33" s="17">
        <f t="shared" si="2"/>
        <v>3805.2250000000004</v>
      </c>
      <c r="E33" s="33">
        <v>8484.1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3"/>
  <sheetViews>
    <sheetView topLeftCell="A22" zoomScale="98" zoomScaleNormal="98" workbookViewId="0">
      <selection activeCell="E22" sqref="E1:F1048576"/>
    </sheetView>
  </sheetViews>
  <sheetFormatPr defaultRowHeight="15"/>
  <cols>
    <col min="1" max="1" width="46.42578125" customWidth="1"/>
    <col min="3" max="3" width="13.5703125" customWidth="1"/>
    <col min="4" max="4" width="14" customWidth="1"/>
    <col min="5" max="5" width="18.7109375" style="56" customWidth="1"/>
    <col min="6" max="6" width="9.140625" style="55"/>
  </cols>
  <sheetData>
    <row r="1" spans="1:6" ht="20.25">
      <c r="A1" s="58" t="s">
        <v>15</v>
      </c>
      <c r="B1" s="58"/>
      <c r="C1" s="58"/>
      <c r="D1" s="58"/>
      <c r="E1" s="58"/>
    </row>
    <row r="2" spans="1:6" ht="20.25">
      <c r="A2" s="58" t="s">
        <v>75</v>
      </c>
      <c r="B2" s="58"/>
      <c r="C2" s="58"/>
      <c r="D2" s="58"/>
      <c r="E2" s="58"/>
    </row>
    <row r="3" spans="1:6" ht="20.25">
      <c r="A3" s="1"/>
      <c r="B3" s="3"/>
      <c r="C3" s="16"/>
      <c r="D3" s="16"/>
      <c r="E3" s="45"/>
    </row>
    <row r="4" spans="1:6" ht="20.25">
      <c r="A4" s="59" t="s">
        <v>69</v>
      </c>
      <c r="B4" s="59"/>
      <c r="C4" s="59"/>
      <c r="D4" s="59"/>
      <c r="E4" s="59"/>
    </row>
    <row r="5" spans="1:6">
      <c r="A5" s="60" t="s">
        <v>16</v>
      </c>
      <c r="B5" s="60"/>
      <c r="C5" s="60"/>
      <c r="D5" s="60"/>
      <c r="E5" s="60"/>
    </row>
    <row r="6" spans="1:6" ht="20.25">
      <c r="A6" s="4"/>
      <c r="B6" s="3"/>
      <c r="C6" s="16"/>
      <c r="D6" s="16"/>
      <c r="E6" s="45"/>
    </row>
    <row r="7" spans="1:6" ht="20.25">
      <c r="A7" s="13" t="s">
        <v>17</v>
      </c>
      <c r="B7" s="3"/>
      <c r="C7" s="16"/>
      <c r="D7" s="16"/>
      <c r="E7" s="45"/>
    </row>
    <row r="8" spans="1:6" ht="20.25">
      <c r="A8" s="1"/>
      <c r="B8" s="3"/>
      <c r="C8" s="16"/>
      <c r="D8" s="16"/>
      <c r="E8" s="45"/>
    </row>
    <row r="9" spans="1:6" ht="20.25">
      <c r="A9" s="61" t="s">
        <v>27</v>
      </c>
      <c r="B9" s="62" t="s">
        <v>18</v>
      </c>
      <c r="C9" s="63" t="s">
        <v>65</v>
      </c>
      <c r="D9" s="63"/>
      <c r="E9" s="63"/>
    </row>
    <row r="10" spans="1:6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6" ht="20.25">
      <c r="A11" s="5" t="s">
        <v>20</v>
      </c>
      <c r="B11" s="6" t="s">
        <v>10</v>
      </c>
      <c r="C11" s="17"/>
      <c r="D11" s="17"/>
      <c r="E11" s="33">
        <v>75</v>
      </c>
    </row>
    <row r="12" spans="1:6" ht="25.5">
      <c r="A12" s="10" t="s">
        <v>23</v>
      </c>
      <c r="B12" s="6" t="s">
        <v>2</v>
      </c>
      <c r="C12" s="17"/>
      <c r="D12" s="17"/>
      <c r="E12" s="33">
        <f>(E13-E32)/E11</f>
        <v>37.662666666666667</v>
      </c>
    </row>
    <row r="13" spans="1:6" ht="25.5">
      <c r="A13" s="5" t="s">
        <v>11</v>
      </c>
      <c r="B13" s="6" t="s">
        <v>2</v>
      </c>
      <c r="C13" s="17"/>
      <c r="D13" s="17"/>
      <c r="E13" s="33">
        <f>E15+E29+E30+E31+E32+E33</f>
        <v>2824.7</v>
      </c>
    </row>
    <row r="14" spans="1:6" ht="20.25">
      <c r="A14" s="8" t="s">
        <v>0</v>
      </c>
      <c r="B14" s="9"/>
      <c r="C14" s="17"/>
      <c r="D14" s="17"/>
      <c r="E14" s="33"/>
    </row>
    <row r="15" spans="1:6" ht="25.5">
      <c r="A15" s="5" t="s">
        <v>12</v>
      </c>
      <c r="B15" s="6" t="s">
        <v>2</v>
      </c>
      <c r="C15" s="17"/>
      <c r="D15" s="17"/>
      <c r="E15" s="33">
        <f>E17+E20+E26</f>
        <v>2749.7</v>
      </c>
      <c r="F15" s="55" t="s">
        <v>63</v>
      </c>
    </row>
    <row r="16" spans="1:6" ht="20.25">
      <c r="A16" s="8" t="s">
        <v>1</v>
      </c>
      <c r="B16" s="9"/>
      <c r="C16" s="17"/>
      <c r="D16" s="17"/>
      <c r="E16" s="33"/>
    </row>
    <row r="17" spans="1:8" ht="25.5">
      <c r="A17" s="24" t="s">
        <v>59</v>
      </c>
      <c r="B17" s="19" t="s">
        <v>2</v>
      </c>
      <c r="C17" s="33"/>
      <c r="D17" s="17"/>
      <c r="E17" s="33">
        <v>667.8</v>
      </c>
    </row>
    <row r="18" spans="1:8" ht="20.25">
      <c r="A18" s="25" t="s">
        <v>4</v>
      </c>
      <c r="B18" s="26" t="s">
        <v>3</v>
      </c>
      <c r="C18" s="38"/>
      <c r="D18" s="17"/>
      <c r="E18" s="33">
        <v>2</v>
      </c>
    </row>
    <row r="19" spans="1:8" ht="20.25">
      <c r="A19" s="25" t="s">
        <v>25</v>
      </c>
      <c r="B19" s="19" t="s">
        <v>26</v>
      </c>
      <c r="C19" s="33"/>
      <c r="D19" s="17"/>
      <c r="E19" s="33">
        <f>E17*1000/3/E18</f>
        <v>111300</v>
      </c>
      <c r="H19" s="47" t="s">
        <v>63</v>
      </c>
    </row>
    <row r="20" spans="1:8" ht="25.5">
      <c r="A20" s="24" t="s">
        <v>60</v>
      </c>
      <c r="B20" s="19" t="s">
        <v>2</v>
      </c>
      <c r="C20" s="33"/>
      <c r="D20" s="17"/>
      <c r="E20" s="33">
        <v>1892.9</v>
      </c>
    </row>
    <row r="21" spans="1:8" ht="20.25">
      <c r="A21" s="25" t="s">
        <v>4</v>
      </c>
      <c r="B21" s="26" t="s">
        <v>3</v>
      </c>
      <c r="C21" s="38"/>
      <c r="D21" s="17"/>
      <c r="E21" s="33">
        <v>9</v>
      </c>
    </row>
    <row r="22" spans="1:8" ht="20.25">
      <c r="A22" s="10" t="s">
        <v>25</v>
      </c>
      <c r="B22" s="6" t="s">
        <v>26</v>
      </c>
      <c r="C22" s="33"/>
      <c r="D22" s="17"/>
      <c r="E22" s="33">
        <f>E20*1000/3/E21</f>
        <v>70107.407407407401</v>
      </c>
    </row>
    <row r="23" spans="1:8" ht="66.75" customHeight="1">
      <c r="A23" s="14" t="s">
        <v>24</v>
      </c>
      <c r="B23" s="6" t="s">
        <v>2</v>
      </c>
      <c r="C23" s="33"/>
      <c r="D23" s="17"/>
      <c r="E23" s="33">
        <v>0</v>
      </c>
    </row>
    <row r="24" spans="1:8" ht="20.25">
      <c r="A24" s="10" t="s">
        <v>4</v>
      </c>
      <c r="B24" s="11" t="s">
        <v>3</v>
      </c>
      <c r="C24" s="38"/>
      <c r="D24" s="17"/>
      <c r="E24" s="33">
        <v>0</v>
      </c>
    </row>
    <row r="25" spans="1:8" ht="20.25">
      <c r="A25" s="10" t="s">
        <v>25</v>
      </c>
      <c r="B25" s="6" t="s">
        <v>26</v>
      </c>
      <c r="C25" s="33"/>
      <c r="D25" s="17"/>
      <c r="E25" s="33">
        <v>0</v>
      </c>
      <c r="H25" t="s">
        <v>63</v>
      </c>
    </row>
    <row r="26" spans="1:8" ht="25.5">
      <c r="A26" s="7" t="s">
        <v>22</v>
      </c>
      <c r="B26" s="6" t="s">
        <v>2</v>
      </c>
      <c r="C26" s="33"/>
      <c r="D26" s="17"/>
      <c r="E26" s="33">
        <v>189</v>
      </c>
    </row>
    <row r="27" spans="1:8" ht="20.25">
      <c r="A27" s="10" t="s">
        <v>4</v>
      </c>
      <c r="B27" s="11" t="s">
        <v>3</v>
      </c>
      <c r="C27" s="38"/>
      <c r="D27" s="17"/>
      <c r="E27" s="33">
        <v>1</v>
      </c>
    </row>
    <row r="28" spans="1:8" ht="20.25">
      <c r="A28" s="10" t="s">
        <v>25</v>
      </c>
      <c r="B28" s="6" t="s">
        <v>26</v>
      </c>
      <c r="C28" s="33"/>
      <c r="D28" s="17"/>
      <c r="E28" s="33">
        <f>E26*1000/3/E27</f>
        <v>63000</v>
      </c>
    </row>
    <row r="29" spans="1:8" ht="25.5">
      <c r="A29" s="5" t="s">
        <v>5</v>
      </c>
      <c r="B29" s="6" t="s">
        <v>2</v>
      </c>
      <c r="C29" s="17"/>
      <c r="D29" s="17"/>
      <c r="E29" s="33">
        <v>50</v>
      </c>
    </row>
    <row r="30" spans="1:8" ht="48.75" customHeight="1">
      <c r="A30" s="12" t="s">
        <v>6</v>
      </c>
      <c r="B30" s="6" t="s">
        <v>2</v>
      </c>
      <c r="C30" s="17"/>
      <c r="D30" s="17"/>
      <c r="E30" s="33">
        <v>25</v>
      </c>
    </row>
    <row r="31" spans="1:8" ht="35.25" customHeight="1">
      <c r="A31" s="12" t="s">
        <v>7</v>
      </c>
      <c r="B31" s="6" t="s">
        <v>2</v>
      </c>
      <c r="C31" s="17"/>
      <c r="D31" s="17"/>
      <c r="E31" s="33">
        <v>0</v>
      </c>
    </row>
    <row r="32" spans="1:8" ht="49.5" customHeight="1">
      <c r="A32" s="12" t="s">
        <v>8</v>
      </c>
      <c r="B32" s="6" t="s">
        <v>2</v>
      </c>
      <c r="C32" s="17"/>
      <c r="D32" s="17"/>
      <c r="E32" s="33">
        <v>0</v>
      </c>
    </row>
    <row r="33" spans="1:5" ht="66.75" customHeight="1">
      <c r="A33" s="12" t="s">
        <v>9</v>
      </c>
      <c r="B33" s="6" t="s">
        <v>2</v>
      </c>
      <c r="C33" s="17"/>
      <c r="D33" s="17"/>
      <c r="E33" s="33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I33"/>
  <sheetViews>
    <sheetView topLeftCell="A31" workbookViewId="0">
      <selection activeCell="J23" sqref="J23"/>
    </sheetView>
  </sheetViews>
  <sheetFormatPr defaultRowHeight="15"/>
  <cols>
    <col min="1" max="1" width="47.28515625" customWidth="1"/>
    <col min="3" max="3" width="13.140625" customWidth="1"/>
    <col min="4" max="4" width="14.28515625" customWidth="1"/>
    <col min="5" max="5" width="16.5703125" style="55" customWidth="1"/>
    <col min="6" max="6" width="9.140625" style="55"/>
  </cols>
  <sheetData>
    <row r="1" spans="1:6" ht="20.25">
      <c r="A1" s="58" t="s">
        <v>15</v>
      </c>
      <c r="B1" s="58"/>
      <c r="C1" s="58"/>
      <c r="D1" s="58"/>
      <c r="E1" s="58"/>
    </row>
    <row r="2" spans="1:6" ht="20.25">
      <c r="A2" s="58" t="s">
        <v>75</v>
      </c>
      <c r="B2" s="58"/>
      <c r="C2" s="58"/>
      <c r="D2" s="58"/>
      <c r="E2" s="58"/>
    </row>
    <row r="3" spans="1:6" ht="20.25">
      <c r="A3" s="1"/>
      <c r="B3" s="3"/>
      <c r="C3" s="16"/>
      <c r="D3" s="16"/>
      <c r="E3" s="29"/>
    </row>
    <row r="4" spans="1:6" ht="20.25">
      <c r="A4" s="59" t="s">
        <v>70</v>
      </c>
      <c r="B4" s="59"/>
      <c r="C4" s="59"/>
      <c r="D4" s="59"/>
      <c r="E4" s="59"/>
    </row>
    <row r="5" spans="1:6">
      <c r="A5" s="60" t="s">
        <v>16</v>
      </c>
      <c r="B5" s="60"/>
      <c r="C5" s="60"/>
      <c r="D5" s="60"/>
      <c r="E5" s="60"/>
    </row>
    <row r="6" spans="1:6" ht="20.25">
      <c r="A6" s="4"/>
      <c r="B6" s="3"/>
      <c r="C6" s="16"/>
      <c r="D6" s="16"/>
      <c r="E6" s="29"/>
    </row>
    <row r="7" spans="1:6" ht="20.25">
      <c r="A7" s="13" t="s">
        <v>17</v>
      </c>
      <c r="B7" s="3"/>
      <c r="C7" s="16"/>
      <c r="D7" s="16"/>
      <c r="E7" s="29"/>
    </row>
    <row r="8" spans="1:6" ht="20.25">
      <c r="A8" s="1"/>
      <c r="B8" s="3"/>
      <c r="C8" s="16"/>
      <c r="D8" s="16"/>
      <c r="E8" s="29"/>
    </row>
    <row r="9" spans="1:6" ht="20.25">
      <c r="A9" s="61" t="s">
        <v>27</v>
      </c>
      <c r="B9" s="62" t="s">
        <v>18</v>
      </c>
      <c r="C9" s="63" t="s">
        <v>65</v>
      </c>
      <c r="D9" s="63"/>
      <c r="E9" s="63"/>
    </row>
    <row r="10" spans="1:6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6" ht="20.25">
      <c r="A11" s="5" t="s">
        <v>20</v>
      </c>
      <c r="B11" s="6" t="s">
        <v>10</v>
      </c>
      <c r="C11" s="17"/>
      <c r="D11" s="17"/>
      <c r="E11" s="33">
        <v>66</v>
      </c>
    </row>
    <row r="12" spans="1:6" ht="25.5">
      <c r="A12" s="10" t="s">
        <v>23</v>
      </c>
      <c r="B12" s="6" t="s">
        <v>2</v>
      </c>
      <c r="C12" s="17"/>
      <c r="D12" s="17"/>
      <c r="E12" s="33">
        <f>(E13-E32)/E11</f>
        <v>58.236363636363635</v>
      </c>
    </row>
    <row r="13" spans="1:6" ht="25.5">
      <c r="A13" s="5" t="s">
        <v>11</v>
      </c>
      <c r="B13" s="6" t="s">
        <v>2</v>
      </c>
      <c r="C13" s="17"/>
      <c r="D13" s="17"/>
      <c r="E13" s="33">
        <f>E15+E29+E30+E31+E32+E33</f>
        <v>3843.6</v>
      </c>
    </row>
    <row r="14" spans="1:6" ht="20.25">
      <c r="A14" s="8" t="s">
        <v>0</v>
      </c>
      <c r="B14" s="9"/>
      <c r="C14" s="17"/>
      <c r="D14" s="17"/>
      <c r="E14" s="33"/>
    </row>
    <row r="15" spans="1:6" ht="25.5">
      <c r="A15" s="5" t="s">
        <v>12</v>
      </c>
      <c r="B15" s="6" t="s">
        <v>2</v>
      </c>
      <c r="C15" s="17"/>
      <c r="D15" s="17"/>
      <c r="E15" s="33">
        <f>E17+E20+E23+E26</f>
        <v>3364.7</v>
      </c>
      <c r="F15" s="55" t="s">
        <v>63</v>
      </c>
    </row>
    <row r="16" spans="1:6" ht="20.25">
      <c r="A16" s="8" t="s">
        <v>1</v>
      </c>
      <c r="B16" s="9"/>
      <c r="C16" s="17"/>
      <c r="D16" s="17"/>
      <c r="E16" s="33"/>
    </row>
    <row r="17" spans="1:9" ht="25.5">
      <c r="A17" s="24" t="s">
        <v>59</v>
      </c>
      <c r="B17" s="19" t="s">
        <v>2</v>
      </c>
      <c r="C17" s="33"/>
      <c r="D17" s="17"/>
      <c r="E17" s="33">
        <v>690</v>
      </c>
    </row>
    <row r="18" spans="1:9" ht="20.25">
      <c r="A18" s="25" t="s">
        <v>4</v>
      </c>
      <c r="B18" s="26" t="s">
        <v>3</v>
      </c>
      <c r="C18" s="38"/>
      <c r="D18" s="17"/>
      <c r="E18" s="38">
        <v>2</v>
      </c>
    </row>
    <row r="19" spans="1:9" ht="20.25">
      <c r="A19" s="25" t="s">
        <v>25</v>
      </c>
      <c r="B19" s="19" t="s">
        <v>26</v>
      </c>
      <c r="C19" s="33"/>
      <c r="D19" s="17"/>
      <c r="E19" s="33">
        <f>E17*1000/3/E18</f>
        <v>115000</v>
      </c>
    </row>
    <row r="20" spans="1:9" ht="25.5">
      <c r="A20" s="24" t="s">
        <v>60</v>
      </c>
      <c r="B20" s="19" t="s">
        <v>2</v>
      </c>
      <c r="C20" s="33"/>
      <c r="D20" s="17"/>
      <c r="E20" s="33">
        <v>2188.5</v>
      </c>
    </row>
    <row r="21" spans="1:9" ht="20.25">
      <c r="A21" s="25" t="s">
        <v>4</v>
      </c>
      <c r="B21" s="26" t="s">
        <v>3</v>
      </c>
      <c r="C21" s="38"/>
      <c r="D21" s="17"/>
      <c r="E21" s="38">
        <v>8.33</v>
      </c>
      <c r="I21" s="47" t="s">
        <v>63</v>
      </c>
    </row>
    <row r="22" spans="1:9" ht="20.25">
      <c r="A22" s="10" t="s">
        <v>25</v>
      </c>
      <c r="B22" s="6" t="s">
        <v>26</v>
      </c>
      <c r="C22" s="33"/>
      <c r="D22" s="17"/>
      <c r="E22" s="33">
        <f>E20*1000/3/E21</f>
        <v>87575.030012004805</v>
      </c>
    </row>
    <row r="23" spans="1:9" ht="78.75" customHeight="1">
      <c r="A23" s="14" t="s">
        <v>24</v>
      </c>
      <c r="B23" s="6" t="s">
        <v>2</v>
      </c>
      <c r="C23" s="33"/>
      <c r="D23" s="17"/>
      <c r="E23" s="33">
        <v>200.5</v>
      </c>
    </row>
    <row r="24" spans="1:9" ht="20.25">
      <c r="A24" s="10" t="s">
        <v>4</v>
      </c>
      <c r="B24" s="11" t="s">
        <v>3</v>
      </c>
      <c r="C24" s="38"/>
      <c r="D24" s="17"/>
      <c r="E24" s="38">
        <v>1</v>
      </c>
    </row>
    <row r="25" spans="1:9" ht="20.25">
      <c r="A25" s="10" t="s">
        <v>25</v>
      </c>
      <c r="B25" s="6" t="s">
        <v>26</v>
      </c>
      <c r="C25" s="33"/>
      <c r="D25" s="17"/>
      <c r="E25" s="33">
        <f>E23*1000/3/E24</f>
        <v>66833.333333333328</v>
      </c>
    </row>
    <row r="26" spans="1:9" ht="25.5">
      <c r="A26" s="7" t="s">
        <v>22</v>
      </c>
      <c r="B26" s="6" t="s">
        <v>2</v>
      </c>
      <c r="C26" s="33"/>
      <c r="D26" s="17"/>
      <c r="E26" s="33">
        <v>285.7</v>
      </c>
    </row>
    <row r="27" spans="1:9" ht="20.25">
      <c r="A27" s="10" t="s">
        <v>4</v>
      </c>
      <c r="B27" s="11" t="s">
        <v>3</v>
      </c>
      <c r="C27" s="38"/>
      <c r="D27" s="17"/>
      <c r="E27" s="38">
        <v>1.5</v>
      </c>
    </row>
    <row r="28" spans="1:9" ht="20.25">
      <c r="A28" s="10" t="s">
        <v>25</v>
      </c>
      <c r="B28" s="6" t="s">
        <v>26</v>
      </c>
      <c r="C28" s="33"/>
      <c r="D28" s="17"/>
      <c r="E28" s="33">
        <f>E26*1000/3/E27</f>
        <v>63488.888888888883</v>
      </c>
    </row>
    <row r="29" spans="1:9" ht="25.5">
      <c r="A29" s="5" t="s">
        <v>5</v>
      </c>
      <c r="B29" s="6" t="s">
        <v>2</v>
      </c>
      <c r="C29" s="17"/>
      <c r="D29" s="17"/>
      <c r="E29" s="33">
        <v>453.9</v>
      </c>
    </row>
    <row r="30" spans="1:9" ht="60.75" customHeight="1">
      <c r="A30" s="12" t="s">
        <v>6</v>
      </c>
      <c r="B30" s="6" t="s">
        <v>2</v>
      </c>
      <c r="C30" s="17"/>
      <c r="D30" s="17"/>
      <c r="E30" s="33">
        <v>25</v>
      </c>
    </row>
    <row r="31" spans="1:9" ht="39" customHeight="1">
      <c r="A31" s="12" t="s">
        <v>7</v>
      </c>
      <c r="B31" s="6" t="s">
        <v>2</v>
      </c>
      <c r="C31" s="17"/>
      <c r="D31" s="17"/>
      <c r="E31" s="33"/>
    </row>
    <row r="32" spans="1:9" ht="49.5" customHeight="1">
      <c r="A32" s="12" t="s">
        <v>8</v>
      </c>
      <c r="B32" s="6" t="s">
        <v>2</v>
      </c>
      <c r="C32" s="17"/>
      <c r="D32" s="17"/>
      <c r="E32" s="33">
        <v>0</v>
      </c>
    </row>
    <row r="33" spans="1:5" ht="59.25" customHeight="1">
      <c r="A33" s="12" t="s">
        <v>9</v>
      </c>
      <c r="B33" s="6" t="s">
        <v>2</v>
      </c>
      <c r="C33" s="17"/>
      <c r="D33" s="17"/>
      <c r="E33" s="33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F33"/>
  <sheetViews>
    <sheetView tabSelected="1" topLeftCell="A25" workbookViewId="0">
      <selection activeCell="G35" sqref="G35"/>
    </sheetView>
  </sheetViews>
  <sheetFormatPr defaultRowHeight="15"/>
  <cols>
    <col min="1" max="1" width="55.7109375" customWidth="1"/>
    <col min="5" max="5" width="12" style="55" bestFit="1" customWidth="1"/>
  </cols>
  <sheetData>
    <row r="1" spans="1:5" ht="20.25">
      <c r="A1" s="58" t="s">
        <v>15</v>
      </c>
      <c r="B1" s="58"/>
      <c r="C1" s="58"/>
      <c r="D1" s="58"/>
      <c r="E1" s="58"/>
    </row>
    <row r="2" spans="1:5" ht="20.25">
      <c r="A2" s="58" t="s">
        <v>75</v>
      </c>
      <c r="B2" s="58"/>
      <c r="C2" s="58"/>
      <c r="D2" s="58"/>
      <c r="E2" s="58"/>
    </row>
    <row r="3" spans="1:5" ht="20.25">
      <c r="A3" s="1"/>
      <c r="B3" s="3"/>
      <c r="C3" s="16"/>
      <c r="D3" s="16"/>
      <c r="E3" s="29"/>
    </row>
    <row r="4" spans="1:5" ht="20.25">
      <c r="A4" s="59" t="s">
        <v>71</v>
      </c>
      <c r="B4" s="59"/>
      <c r="C4" s="59"/>
      <c r="D4" s="59"/>
      <c r="E4" s="59"/>
    </row>
    <row r="5" spans="1:5">
      <c r="A5" s="60" t="s">
        <v>16</v>
      </c>
      <c r="B5" s="60"/>
      <c r="C5" s="60"/>
      <c r="D5" s="60"/>
      <c r="E5" s="60"/>
    </row>
    <row r="6" spans="1:5" ht="20.25">
      <c r="A6" s="4"/>
      <c r="B6" s="3"/>
      <c r="C6" s="16"/>
      <c r="D6" s="16"/>
      <c r="E6" s="29"/>
    </row>
    <row r="7" spans="1:5" ht="20.25">
      <c r="A7" s="13" t="s">
        <v>17</v>
      </c>
      <c r="B7" s="3"/>
      <c r="C7" s="16"/>
      <c r="D7" s="16"/>
      <c r="E7" s="29"/>
    </row>
    <row r="8" spans="1:5" ht="20.25">
      <c r="A8" s="1"/>
      <c r="B8" s="3"/>
      <c r="C8" s="16"/>
      <c r="D8" s="16"/>
      <c r="E8" s="29"/>
    </row>
    <row r="9" spans="1:5" ht="20.25">
      <c r="A9" s="61" t="s">
        <v>27</v>
      </c>
      <c r="B9" s="62" t="s">
        <v>18</v>
      </c>
      <c r="C9" s="63" t="s">
        <v>65</v>
      </c>
      <c r="D9" s="63"/>
      <c r="E9" s="63"/>
    </row>
    <row r="10" spans="1:5" ht="60.75">
      <c r="A10" s="61"/>
      <c r="B10" s="62"/>
      <c r="C10" s="32" t="s">
        <v>19</v>
      </c>
      <c r="D10" s="35" t="s">
        <v>73</v>
      </c>
      <c r="E10" s="53" t="s">
        <v>74</v>
      </c>
    </row>
    <row r="11" spans="1:5" ht="20.25">
      <c r="A11" s="5" t="s">
        <v>20</v>
      </c>
      <c r="B11" s="6" t="s">
        <v>10</v>
      </c>
      <c r="C11" s="17"/>
      <c r="D11" s="17"/>
      <c r="E11" s="33">
        <v>0</v>
      </c>
    </row>
    <row r="12" spans="1:5" ht="25.5">
      <c r="A12" s="10" t="s">
        <v>23</v>
      </c>
      <c r="B12" s="6" t="s">
        <v>2</v>
      </c>
      <c r="C12" s="17"/>
      <c r="D12" s="17"/>
      <c r="E12" s="33">
        <v>0</v>
      </c>
    </row>
    <row r="13" spans="1:5" ht="25.5">
      <c r="A13" s="5" t="s">
        <v>11</v>
      </c>
      <c r="B13" s="6" t="s">
        <v>2</v>
      </c>
      <c r="C13" s="17"/>
      <c r="D13" s="17"/>
      <c r="E13" s="33">
        <f>E15+E29+E30+E31+E32+E33</f>
        <v>13501.42</v>
      </c>
    </row>
    <row r="14" spans="1:5" ht="20.25">
      <c r="A14" s="8" t="s">
        <v>0</v>
      </c>
      <c r="B14" s="9"/>
      <c r="C14" s="17"/>
      <c r="D14" s="17"/>
      <c r="E14" s="33"/>
    </row>
    <row r="15" spans="1:5" ht="25.5">
      <c r="A15" s="5" t="s">
        <v>12</v>
      </c>
      <c r="B15" s="6" t="s">
        <v>2</v>
      </c>
      <c r="C15" s="17"/>
      <c r="D15" s="17"/>
      <c r="E15" s="33">
        <f>E17+E20+E23+E26</f>
        <v>12240.32</v>
      </c>
    </row>
    <row r="16" spans="1:5" ht="20.25">
      <c r="A16" s="8" t="s">
        <v>1</v>
      </c>
      <c r="B16" s="9"/>
      <c r="C16" s="17"/>
      <c r="D16" s="17"/>
      <c r="E16" s="33"/>
    </row>
    <row r="17" spans="1:6" ht="25.5">
      <c r="A17" s="24" t="s">
        <v>59</v>
      </c>
      <c r="B17" s="19" t="s">
        <v>2</v>
      </c>
      <c r="C17" s="33"/>
      <c r="D17" s="17"/>
      <c r="E17" s="33">
        <v>2700</v>
      </c>
      <c r="F17" s="47"/>
    </row>
    <row r="18" spans="1:6" ht="20.25">
      <c r="A18" s="25" t="s">
        <v>4</v>
      </c>
      <c r="B18" s="26" t="s">
        <v>3</v>
      </c>
      <c r="C18" s="38"/>
      <c r="D18" s="17"/>
      <c r="E18" s="38">
        <v>4</v>
      </c>
    </row>
    <row r="19" spans="1:6" ht="20.25">
      <c r="A19" s="25" t="s">
        <v>25</v>
      </c>
      <c r="B19" s="19" t="s">
        <v>26</v>
      </c>
      <c r="C19" s="33"/>
      <c r="D19" s="17"/>
      <c r="E19" s="33">
        <f xml:space="preserve"> E17*1000/3/E18</f>
        <v>225000</v>
      </c>
    </row>
    <row r="20" spans="1:6" ht="25.5">
      <c r="A20" s="24" t="s">
        <v>60</v>
      </c>
      <c r="B20" s="19" t="s">
        <v>2</v>
      </c>
      <c r="C20" s="33"/>
      <c r="D20" s="17"/>
      <c r="E20" s="33">
        <v>0</v>
      </c>
    </row>
    <row r="21" spans="1:6" ht="20.25">
      <c r="A21" s="25" t="s">
        <v>4</v>
      </c>
      <c r="B21" s="26" t="s">
        <v>3</v>
      </c>
      <c r="C21" s="38"/>
      <c r="D21" s="17"/>
      <c r="E21" s="38">
        <v>0</v>
      </c>
    </row>
    <row r="22" spans="1:6" ht="20.25">
      <c r="A22" s="10" t="s">
        <v>25</v>
      </c>
      <c r="B22" s="6" t="s">
        <v>26</v>
      </c>
      <c r="C22" s="33"/>
      <c r="D22" s="17"/>
      <c r="E22" s="33">
        <v>0</v>
      </c>
    </row>
    <row r="23" spans="1:6" ht="60" customHeight="1">
      <c r="A23" s="14" t="s">
        <v>72</v>
      </c>
      <c r="B23" s="6" t="s">
        <v>2</v>
      </c>
      <c r="C23" s="33"/>
      <c r="D23" s="17"/>
      <c r="E23" s="33">
        <v>3548.52</v>
      </c>
    </row>
    <row r="24" spans="1:6" ht="20.25">
      <c r="A24" s="10" t="s">
        <v>4</v>
      </c>
      <c r="B24" s="11" t="s">
        <v>3</v>
      </c>
      <c r="C24" s="38"/>
      <c r="D24" s="17"/>
      <c r="E24" s="38">
        <v>10.5</v>
      </c>
    </row>
    <row r="25" spans="1:6" ht="20.25">
      <c r="A25" s="10" t="s">
        <v>25</v>
      </c>
      <c r="B25" s="6" t="s">
        <v>26</v>
      </c>
      <c r="C25" s="33"/>
      <c r="D25" s="17"/>
      <c r="E25" s="33">
        <f>E23*1000/3/E24</f>
        <v>112651.42857142857</v>
      </c>
    </row>
    <row r="26" spans="1:6" ht="25.5">
      <c r="A26" s="7" t="s">
        <v>22</v>
      </c>
      <c r="B26" s="6" t="s">
        <v>2</v>
      </c>
      <c r="C26" s="33"/>
      <c r="D26" s="17"/>
      <c r="E26" s="33">
        <v>5991.8</v>
      </c>
    </row>
    <row r="27" spans="1:6" ht="20.25">
      <c r="A27" s="10" t="s">
        <v>4</v>
      </c>
      <c r="B27" s="11" t="s">
        <v>3</v>
      </c>
      <c r="C27" s="38"/>
      <c r="D27" s="17"/>
      <c r="E27" s="38">
        <v>27</v>
      </c>
    </row>
    <row r="28" spans="1:6" ht="20.25">
      <c r="A28" s="10" t="s">
        <v>25</v>
      </c>
      <c r="B28" s="6" t="s">
        <v>26</v>
      </c>
      <c r="C28" s="33"/>
      <c r="D28" s="17"/>
      <c r="E28" s="33">
        <f>E26*1000/3/E27</f>
        <v>73972.839506172837</v>
      </c>
    </row>
    <row r="29" spans="1:6" ht="25.5">
      <c r="A29" s="5" t="s">
        <v>5</v>
      </c>
      <c r="B29" s="6" t="s">
        <v>2</v>
      </c>
      <c r="C29" s="17"/>
      <c r="D29" s="17"/>
      <c r="E29" s="33">
        <v>455.5</v>
      </c>
    </row>
    <row r="30" spans="1:6" ht="47.25" customHeight="1">
      <c r="A30" s="12" t="s">
        <v>6</v>
      </c>
      <c r="B30" s="6" t="s">
        <v>2</v>
      </c>
      <c r="C30" s="17"/>
      <c r="D30" s="17"/>
      <c r="E30" s="33">
        <v>289</v>
      </c>
    </row>
    <row r="31" spans="1:6" ht="42" customHeight="1">
      <c r="A31" s="12" t="s">
        <v>7</v>
      </c>
      <c r="B31" s="6" t="s">
        <v>2</v>
      </c>
      <c r="C31" s="17"/>
      <c r="D31" s="17"/>
      <c r="E31" s="33"/>
    </row>
    <row r="32" spans="1:6" ht="34.5" customHeight="1">
      <c r="A32" s="12" t="s">
        <v>8</v>
      </c>
      <c r="B32" s="6" t="s">
        <v>2</v>
      </c>
      <c r="C32" s="17"/>
      <c r="D32" s="17"/>
      <c r="E32" s="33">
        <v>0</v>
      </c>
    </row>
    <row r="33" spans="1:5" ht="50.25" customHeight="1">
      <c r="A33" s="12" t="s">
        <v>9</v>
      </c>
      <c r="B33" s="6" t="s">
        <v>2</v>
      </c>
      <c r="C33" s="17"/>
      <c r="D33" s="17"/>
      <c r="E33" s="33">
        <v>516.6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G13" sqref="G13"/>
    </sheetView>
  </sheetViews>
  <sheetFormatPr defaultRowHeight="15"/>
  <sheetData>
    <row r="1" spans="1:5" ht="20.25">
      <c r="A1" s="58" t="s">
        <v>15</v>
      </c>
      <c r="B1" s="58"/>
      <c r="C1" s="58"/>
      <c r="D1" s="58"/>
      <c r="E1" s="58"/>
    </row>
    <row r="2" spans="1:5" ht="20.25">
      <c r="A2" s="58" t="s">
        <v>67</v>
      </c>
      <c r="B2" s="58"/>
      <c r="C2" s="58"/>
      <c r="D2" s="58"/>
      <c r="E2" s="58"/>
    </row>
    <row r="3" spans="1:5" ht="20.25">
      <c r="A3" s="1"/>
      <c r="B3" s="3"/>
      <c r="C3" s="16"/>
      <c r="D3" s="16"/>
      <c r="E3" s="16"/>
    </row>
    <row r="4" spans="1:5" ht="20.25">
      <c r="A4" s="59" t="s">
        <v>68</v>
      </c>
      <c r="B4" s="59"/>
      <c r="C4" s="59"/>
      <c r="D4" s="59"/>
      <c r="E4" s="59"/>
    </row>
    <row r="5" spans="1:5">
      <c r="A5" s="60" t="s">
        <v>16</v>
      </c>
      <c r="B5" s="60"/>
      <c r="C5" s="60"/>
      <c r="D5" s="60"/>
      <c r="E5" s="60"/>
    </row>
    <row r="6" spans="1:5" ht="20.25">
      <c r="A6" s="4"/>
      <c r="B6" s="3"/>
      <c r="C6" s="16"/>
      <c r="D6" s="16"/>
      <c r="E6" s="16"/>
    </row>
    <row r="7" spans="1:5" ht="20.25">
      <c r="A7" s="13" t="s">
        <v>17</v>
      </c>
      <c r="B7" s="3"/>
      <c r="C7" s="16"/>
      <c r="D7" s="16"/>
      <c r="E7" s="16"/>
    </row>
    <row r="8" spans="1:5" ht="20.25">
      <c r="A8" s="1"/>
      <c r="B8" s="3"/>
      <c r="C8" s="16"/>
      <c r="D8" s="16"/>
      <c r="E8" s="16"/>
    </row>
    <row r="9" spans="1:5" ht="20.25">
      <c r="A9" s="61" t="s">
        <v>27</v>
      </c>
      <c r="B9" s="62" t="s">
        <v>18</v>
      </c>
      <c r="C9" s="63" t="s">
        <v>65</v>
      </c>
      <c r="D9" s="63"/>
      <c r="E9" s="63"/>
    </row>
    <row r="10" spans="1:5" ht="60.75">
      <c r="A10" s="61"/>
      <c r="B10" s="62"/>
      <c r="C10" s="32" t="s">
        <v>19</v>
      </c>
      <c r="D10" s="32" t="s">
        <v>66</v>
      </c>
      <c r="E10" s="37" t="s">
        <v>14</v>
      </c>
    </row>
    <row r="11" spans="1:5" ht="20.25">
      <c r="A11" s="5" t="s">
        <v>20</v>
      </c>
      <c r="B11" s="6" t="s">
        <v>10</v>
      </c>
      <c r="C11" s="17"/>
      <c r="D11" s="17"/>
      <c r="E11" s="17"/>
    </row>
    <row r="12" spans="1:5" ht="25.5">
      <c r="A12" s="10" t="s">
        <v>23</v>
      </c>
      <c r="B12" s="6" t="s">
        <v>2</v>
      </c>
      <c r="C12" s="17"/>
      <c r="D12" s="17"/>
      <c r="E12" s="17"/>
    </row>
    <row r="13" spans="1:5" ht="25.5">
      <c r="A13" s="5" t="s">
        <v>11</v>
      </c>
      <c r="B13" s="6" t="s">
        <v>2</v>
      </c>
      <c r="C13" s="17"/>
      <c r="D13" s="17"/>
      <c r="E13" s="17"/>
    </row>
    <row r="14" spans="1:5" ht="20.25">
      <c r="A14" s="8" t="s">
        <v>0</v>
      </c>
      <c r="B14" s="9"/>
      <c r="C14" s="17"/>
      <c r="D14" s="17"/>
      <c r="E14" s="17"/>
    </row>
    <row r="15" spans="1:5" ht="25.5">
      <c r="A15" s="5" t="s">
        <v>12</v>
      </c>
      <c r="B15" s="6" t="s">
        <v>2</v>
      </c>
      <c r="C15" s="17"/>
      <c r="D15" s="17"/>
      <c r="E15" s="17"/>
    </row>
    <row r="16" spans="1:5" ht="20.25">
      <c r="A16" s="8" t="s">
        <v>1</v>
      </c>
      <c r="B16" s="9"/>
      <c r="C16" s="17"/>
      <c r="D16" s="17"/>
      <c r="E16" s="17"/>
    </row>
    <row r="17" spans="1:5" ht="25.5">
      <c r="A17" s="24" t="s">
        <v>59</v>
      </c>
      <c r="B17" s="19" t="s">
        <v>2</v>
      </c>
      <c r="C17" s="33"/>
      <c r="D17" s="17"/>
      <c r="E17" s="33"/>
    </row>
    <row r="18" spans="1:5" ht="20.25">
      <c r="A18" s="25" t="s">
        <v>4</v>
      </c>
      <c r="B18" s="26" t="s">
        <v>3</v>
      </c>
      <c r="C18" s="38"/>
      <c r="D18" s="17"/>
      <c r="E18" s="38"/>
    </row>
    <row r="19" spans="1:5" ht="20.25">
      <c r="A19" s="25" t="s">
        <v>25</v>
      </c>
      <c r="B19" s="19" t="s">
        <v>26</v>
      </c>
      <c r="C19" s="33"/>
      <c r="D19" s="17"/>
      <c r="E19" s="33"/>
    </row>
    <row r="20" spans="1:5" ht="25.5">
      <c r="A20" s="24" t="s">
        <v>60</v>
      </c>
      <c r="B20" s="19" t="s">
        <v>2</v>
      </c>
      <c r="C20" s="33"/>
      <c r="D20" s="17"/>
      <c r="E20" s="33"/>
    </row>
    <row r="21" spans="1:5" ht="20.25">
      <c r="A21" s="25" t="s">
        <v>4</v>
      </c>
      <c r="B21" s="26" t="s">
        <v>3</v>
      </c>
      <c r="C21" s="38"/>
      <c r="D21" s="17"/>
      <c r="E21" s="38"/>
    </row>
    <row r="22" spans="1:5" ht="20.25">
      <c r="A22" s="10" t="s">
        <v>25</v>
      </c>
      <c r="B22" s="6" t="s">
        <v>26</v>
      </c>
      <c r="C22" s="33"/>
      <c r="D22" s="17"/>
      <c r="E22" s="33"/>
    </row>
    <row r="23" spans="1:5" ht="360.75">
      <c r="A23" s="14" t="s">
        <v>24</v>
      </c>
      <c r="B23" s="6" t="s">
        <v>2</v>
      </c>
      <c r="C23" s="33"/>
      <c r="D23" s="17"/>
      <c r="E23" s="33"/>
    </row>
    <row r="24" spans="1:5" ht="20.25">
      <c r="A24" s="10" t="s">
        <v>4</v>
      </c>
      <c r="B24" s="11" t="s">
        <v>3</v>
      </c>
      <c r="C24" s="38"/>
      <c r="D24" s="17"/>
      <c r="E24" s="38"/>
    </row>
    <row r="25" spans="1:5" ht="20.25">
      <c r="A25" s="10" t="s">
        <v>25</v>
      </c>
      <c r="B25" s="6" t="s">
        <v>26</v>
      </c>
      <c r="C25" s="33"/>
      <c r="D25" s="17"/>
      <c r="E25" s="33"/>
    </row>
    <row r="26" spans="1:5" ht="25.5">
      <c r="A26" s="7" t="s">
        <v>22</v>
      </c>
      <c r="B26" s="6" t="s">
        <v>2</v>
      </c>
      <c r="C26" s="33"/>
      <c r="D26" s="17"/>
      <c r="E26" s="33"/>
    </row>
    <row r="27" spans="1:5" ht="20.25">
      <c r="A27" s="10" t="s">
        <v>4</v>
      </c>
      <c r="B27" s="11" t="s">
        <v>3</v>
      </c>
      <c r="C27" s="38"/>
      <c r="D27" s="17"/>
      <c r="E27" s="38"/>
    </row>
    <row r="28" spans="1:5" ht="20.25">
      <c r="A28" s="10" t="s">
        <v>25</v>
      </c>
      <c r="B28" s="6" t="s">
        <v>26</v>
      </c>
      <c r="C28" s="33"/>
      <c r="D28" s="17"/>
      <c r="E28" s="33"/>
    </row>
    <row r="29" spans="1:5" ht="25.5">
      <c r="A29" s="5" t="s">
        <v>5</v>
      </c>
      <c r="B29" s="6" t="s">
        <v>2</v>
      </c>
      <c r="C29" s="17"/>
      <c r="D29" s="17"/>
      <c r="E29" s="17"/>
    </row>
    <row r="30" spans="1:5" ht="295.5">
      <c r="A30" s="12" t="s">
        <v>6</v>
      </c>
      <c r="B30" s="6" t="s">
        <v>2</v>
      </c>
      <c r="C30" s="17"/>
      <c r="D30" s="17"/>
      <c r="E30" s="17"/>
    </row>
    <row r="31" spans="1:5" ht="222.75">
      <c r="A31" s="12" t="s">
        <v>7</v>
      </c>
      <c r="B31" s="6" t="s">
        <v>2</v>
      </c>
      <c r="C31" s="17"/>
      <c r="D31" s="17"/>
      <c r="E31" s="17"/>
    </row>
    <row r="32" spans="1:5" ht="264">
      <c r="A32" s="12" t="s">
        <v>8</v>
      </c>
      <c r="B32" s="6" t="s">
        <v>2</v>
      </c>
      <c r="C32" s="17"/>
      <c r="D32" s="17"/>
      <c r="E32" s="17"/>
    </row>
    <row r="33" spans="1:5" ht="259.5">
      <c r="A33" s="12" t="s">
        <v>9</v>
      </c>
      <c r="B33" s="6" t="s">
        <v>2</v>
      </c>
      <c r="C33" s="17"/>
      <c r="D33" s="17"/>
      <c r="E33" s="17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4"/>
  <sheetViews>
    <sheetView topLeftCell="A4" workbookViewId="0">
      <selection activeCell="E6" sqref="E1:F1048576"/>
    </sheetView>
  </sheetViews>
  <sheetFormatPr defaultColWidth="9.140625" defaultRowHeight="20.25"/>
  <cols>
    <col min="1" max="1" width="64.42578125" style="2" customWidth="1"/>
    <col min="2" max="2" width="9.140625" style="3"/>
    <col min="3" max="4" width="12" style="16" customWidth="1"/>
    <col min="5" max="5" width="15.7109375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30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33">
        <v>1034</v>
      </c>
      <c r="D11" s="33">
        <v>1034</v>
      </c>
      <c r="E11" s="33">
        <v>1105</v>
      </c>
    </row>
    <row r="12" spans="1:7" ht="25.5">
      <c r="A12" s="10" t="s">
        <v>23</v>
      </c>
      <c r="B12" s="6" t="s">
        <v>2</v>
      </c>
      <c r="C12" s="17">
        <f t="shared" ref="C12" si="0">(C13-C32)/C11</f>
        <v>167.05328820116054</v>
      </c>
      <c r="D12" s="17">
        <f t="shared" ref="D12:E12" si="1">(D13-D32)/D11</f>
        <v>41.763297872340424</v>
      </c>
      <c r="E12" s="33">
        <f t="shared" si="1"/>
        <v>48.12714932126697</v>
      </c>
    </row>
    <row r="13" spans="1:7" ht="25.5">
      <c r="A13" s="5" t="s">
        <v>11</v>
      </c>
      <c r="B13" s="6" t="s">
        <v>2</v>
      </c>
      <c r="C13" s="17">
        <f>C15+C29+C30+C31+C32+C33</f>
        <v>172830.1</v>
      </c>
      <c r="D13" s="17">
        <f>D15+D29+D30+D31+D32+D33</f>
        <v>43207.5</v>
      </c>
      <c r="E13" s="33">
        <f>E15+E29+E30+E31+E32+E33</f>
        <v>55790.5</v>
      </c>
    </row>
    <row r="14" spans="1:7">
      <c r="A14" s="8" t="s">
        <v>0</v>
      </c>
      <c r="B14" s="9"/>
      <c r="C14" s="17">
        <v>0</v>
      </c>
      <c r="D14" s="17">
        <f t="shared" ref="D14:D18" si="2">C14</f>
        <v>0</v>
      </c>
      <c r="E14" s="33">
        <v>0</v>
      </c>
      <c r="G14" s="16"/>
    </row>
    <row r="15" spans="1:7" ht="25.5">
      <c r="A15" s="5" t="s">
        <v>12</v>
      </c>
      <c r="B15" s="6" t="s">
        <v>2</v>
      </c>
      <c r="C15" s="17">
        <f>C17+C20+C23+C26</f>
        <v>118982.5</v>
      </c>
      <c r="D15" s="17">
        <f>D17+D20+D23+D26</f>
        <v>29745.599999999999</v>
      </c>
      <c r="E15" s="33">
        <f>E17+E20+E23+E26</f>
        <v>31190</v>
      </c>
      <c r="F15" s="21" t="s">
        <v>63</v>
      </c>
    </row>
    <row r="16" spans="1:7">
      <c r="A16" s="8" t="s">
        <v>1</v>
      </c>
      <c r="B16" s="9"/>
      <c r="C16" s="17">
        <v>0</v>
      </c>
      <c r="D16" s="17">
        <f t="shared" si="2"/>
        <v>0</v>
      </c>
      <c r="E16" s="33">
        <v>0</v>
      </c>
    </row>
    <row r="17" spans="1:7" s="21" customFormat="1" ht="25.5">
      <c r="A17" s="24" t="s">
        <v>59</v>
      </c>
      <c r="B17" s="19" t="s">
        <v>2</v>
      </c>
      <c r="C17" s="33">
        <v>7145.8</v>
      </c>
      <c r="D17" s="17">
        <v>1786.45</v>
      </c>
      <c r="E17" s="33">
        <v>1896.7</v>
      </c>
    </row>
    <row r="18" spans="1:7" s="21" customFormat="1">
      <c r="A18" s="25" t="s">
        <v>4</v>
      </c>
      <c r="B18" s="26" t="s">
        <v>3</v>
      </c>
      <c r="C18" s="38">
        <v>6</v>
      </c>
      <c r="D18" s="17">
        <f t="shared" si="2"/>
        <v>6</v>
      </c>
      <c r="E18" s="38">
        <v>6</v>
      </c>
    </row>
    <row r="19" spans="1:7" s="21" customFormat="1" ht="21.95" customHeight="1">
      <c r="A19" s="25" t="s">
        <v>25</v>
      </c>
      <c r="B19" s="19" t="s">
        <v>26</v>
      </c>
      <c r="C19" s="33">
        <f>C17*1000/12/C18</f>
        <v>99247.222222222234</v>
      </c>
      <c r="D19" s="17">
        <f>D17*1000/3/D18</f>
        <v>99247.222222222234</v>
      </c>
      <c r="E19" s="33">
        <f>E17*1000/3/E18</f>
        <v>105372.22222222223</v>
      </c>
    </row>
    <row r="20" spans="1:7" s="21" customFormat="1" ht="25.5">
      <c r="A20" s="24" t="s">
        <v>60</v>
      </c>
      <c r="B20" s="19" t="s">
        <v>2</v>
      </c>
      <c r="C20" s="33">
        <v>88779.3</v>
      </c>
      <c r="D20" s="17">
        <v>22194.799999999999</v>
      </c>
      <c r="E20" s="33">
        <v>22276.1</v>
      </c>
      <c r="F20" s="29" t="s">
        <v>63</v>
      </c>
    </row>
    <row r="21" spans="1:7" s="21" customFormat="1">
      <c r="A21" s="25" t="s">
        <v>4</v>
      </c>
      <c r="B21" s="26" t="s">
        <v>3</v>
      </c>
      <c r="C21" s="38">
        <v>85.3</v>
      </c>
      <c r="D21" s="17">
        <v>76.8</v>
      </c>
      <c r="E21" s="38">
        <v>76.8</v>
      </c>
    </row>
    <row r="22" spans="1:7" ht="21.95" customHeight="1">
      <c r="A22" s="10" t="s">
        <v>25</v>
      </c>
      <c r="B22" s="6" t="s">
        <v>26</v>
      </c>
      <c r="C22" s="33">
        <f t="shared" ref="C22" si="3">C20/12/C21*1000</f>
        <v>86732.415005861665</v>
      </c>
      <c r="D22" s="17">
        <f>D20*1000/3/D21</f>
        <v>96331.597222222234</v>
      </c>
      <c r="E22" s="33">
        <f>E20*1000/3/E21</f>
        <v>96684.461805555562</v>
      </c>
    </row>
    <row r="23" spans="1:7" ht="57">
      <c r="A23" s="14" t="s">
        <v>24</v>
      </c>
      <c r="B23" s="6" t="s">
        <v>2</v>
      </c>
      <c r="C23" s="33">
        <v>6428.4</v>
      </c>
      <c r="D23" s="17">
        <v>1607.1</v>
      </c>
      <c r="E23" s="33">
        <v>2330.1</v>
      </c>
    </row>
    <row r="24" spans="1:7">
      <c r="A24" s="10" t="s">
        <v>4</v>
      </c>
      <c r="B24" s="11" t="s">
        <v>3</v>
      </c>
      <c r="C24" s="38">
        <v>6</v>
      </c>
      <c r="D24" s="17">
        <v>15</v>
      </c>
      <c r="E24" s="38">
        <v>15</v>
      </c>
    </row>
    <row r="25" spans="1:7" ht="21.95" customHeight="1">
      <c r="A25" s="10" t="s">
        <v>25</v>
      </c>
      <c r="B25" s="6" t="s">
        <v>26</v>
      </c>
      <c r="C25" s="33">
        <f t="shared" ref="C25" si="4">C23/C24/12*1000</f>
        <v>89283.333333333314</v>
      </c>
      <c r="D25" s="17">
        <f>D23*1000/3/D24</f>
        <v>35713.333333333336</v>
      </c>
      <c r="E25" s="33">
        <f>E23/E24/3*1000</f>
        <v>51780</v>
      </c>
    </row>
    <row r="26" spans="1:7" ht="25.5">
      <c r="A26" s="7" t="s">
        <v>22</v>
      </c>
      <c r="B26" s="6" t="s">
        <v>2</v>
      </c>
      <c r="C26" s="33">
        <v>16629</v>
      </c>
      <c r="D26" s="17">
        <v>4157.25</v>
      </c>
      <c r="E26" s="33">
        <v>4687.1000000000004</v>
      </c>
    </row>
    <row r="27" spans="1:7">
      <c r="A27" s="10" t="s">
        <v>4</v>
      </c>
      <c r="B27" s="11" t="s">
        <v>3</v>
      </c>
      <c r="C27" s="38">
        <v>29.25</v>
      </c>
      <c r="D27" s="17">
        <v>30.3</v>
      </c>
      <c r="E27" s="38">
        <v>30.25</v>
      </c>
    </row>
    <row r="28" spans="1:7" ht="21.95" customHeight="1">
      <c r="A28" s="10" t="s">
        <v>25</v>
      </c>
      <c r="B28" s="6" t="s">
        <v>26</v>
      </c>
      <c r="C28" s="33">
        <f t="shared" ref="C28" si="5">C26/12/C27*1000</f>
        <v>47376.068376068375</v>
      </c>
      <c r="D28" s="17">
        <f>D26*1000/3/D27</f>
        <v>45734.323432343233</v>
      </c>
      <c r="E28" s="33">
        <f>E26/3/E27*1000</f>
        <v>51648.484848484855</v>
      </c>
    </row>
    <row r="29" spans="1:7" ht="25.5">
      <c r="A29" s="5" t="s">
        <v>5</v>
      </c>
      <c r="B29" s="6" t="s">
        <v>2</v>
      </c>
      <c r="C29" s="17">
        <v>13028</v>
      </c>
      <c r="D29" s="17">
        <f>C29/4</f>
        <v>3257</v>
      </c>
      <c r="E29" s="33">
        <v>3663.9</v>
      </c>
      <c r="G29" s="2">
        <v>0</v>
      </c>
    </row>
    <row r="30" spans="1:7" ht="36.75">
      <c r="A30" s="12" t="s">
        <v>6</v>
      </c>
      <c r="B30" s="6" t="s">
        <v>2</v>
      </c>
      <c r="C30" s="17">
        <v>11142.6</v>
      </c>
      <c r="D30" s="17">
        <f t="shared" ref="D30:D33" si="6">C30/4</f>
        <v>2785.65</v>
      </c>
      <c r="E30" s="33">
        <v>704.6</v>
      </c>
    </row>
    <row r="31" spans="1:7" ht="25.5">
      <c r="A31" s="12" t="s">
        <v>7</v>
      </c>
      <c r="B31" s="6" t="s">
        <v>2</v>
      </c>
      <c r="C31" s="17">
        <v>0</v>
      </c>
      <c r="D31" s="17">
        <f t="shared" si="6"/>
        <v>0</v>
      </c>
      <c r="E31" s="33">
        <v>0</v>
      </c>
    </row>
    <row r="32" spans="1:7" ht="36.75">
      <c r="A32" s="12" t="s">
        <v>8</v>
      </c>
      <c r="B32" s="6" t="s">
        <v>2</v>
      </c>
      <c r="C32" s="17">
        <v>97</v>
      </c>
      <c r="D32" s="17">
        <f t="shared" si="6"/>
        <v>24.25</v>
      </c>
      <c r="E32" s="33">
        <v>2610</v>
      </c>
    </row>
    <row r="33" spans="1:6" ht="54" customHeight="1">
      <c r="A33" s="12" t="s">
        <v>9</v>
      </c>
      <c r="B33" s="6" t="s">
        <v>2</v>
      </c>
      <c r="C33" s="17">
        <v>29580</v>
      </c>
      <c r="D33" s="17">
        <f t="shared" si="6"/>
        <v>7395</v>
      </c>
      <c r="E33" s="33">
        <v>17622</v>
      </c>
    </row>
    <row r="34" spans="1:6">
      <c r="F34" s="21" t="s">
        <v>63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3"/>
  <sheetViews>
    <sheetView topLeftCell="A4" workbookViewId="0">
      <selection activeCell="E6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45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31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33">
        <v>252</v>
      </c>
      <c r="D11" s="33">
        <v>252</v>
      </c>
      <c r="E11" s="33">
        <v>239</v>
      </c>
    </row>
    <row r="12" spans="1:7" ht="25.5">
      <c r="A12" s="10" t="s">
        <v>23</v>
      </c>
      <c r="B12" s="6" t="s">
        <v>2</v>
      </c>
      <c r="C12" s="17">
        <f>(C13-C32)/C11</f>
        <v>379.3642857142857</v>
      </c>
      <c r="D12" s="17">
        <f t="shared" ref="D12:E12" si="0">(D13-D32)/D11</f>
        <v>94.841071428571425</v>
      </c>
      <c r="E12" s="33">
        <f t="shared" si="0"/>
        <v>118.91589958158997</v>
      </c>
    </row>
    <row r="13" spans="1:7" ht="25.5">
      <c r="A13" s="5" t="s">
        <v>11</v>
      </c>
      <c r="B13" s="6" t="s">
        <v>2</v>
      </c>
      <c r="C13" s="17">
        <f>C15+C29+C30+C31+C32+C33</f>
        <v>97318.3</v>
      </c>
      <c r="D13" s="17">
        <f>D15+D29+D30+D31+D32+D33</f>
        <v>24329.575000000001</v>
      </c>
      <c r="E13" s="33">
        <f>E15+E29+E30+E31+E32+E33</f>
        <v>28995.9</v>
      </c>
    </row>
    <row r="14" spans="1:7">
      <c r="A14" s="8" t="s">
        <v>0</v>
      </c>
      <c r="B14" s="9"/>
      <c r="C14" s="17">
        <v>0</v>
      </c>
      <c r="D14" s="17">
        <v>0</v>
      </c>
      <c r="E14" s="33">
        <v>0</v>
      </c>
      <c r="G14" s="16"/>
    </row>
    <row r="15" spans="1:7" ht="25.5">
      <c r="A15" s="5" t="s">
        <v>12</v>
      </c>
      <c r="B15" s="6" t="s">
        <v>2</v>
      </c>
      <c r="C15" s="17">
        <f>C17+C20+C23+C26</f>
        <v>64833.7</v>
      </c>
      <c r="D15" s="17">
        <f>D17+D20+D23+D26</f>
        <v>16208.424999999999</v>
      </c>
      <c r="E15" s="33">
        <f>E17+E20+E23+E26</f>
        <v>16246</v>
      </c>
      <c r="F15" s="21" t="s">
        <v>63</v>
      </c>
    </row>
    <row r="16" spans="1:7">
      <c r="A16" s="8" t="s">
        <v>1</v>
      </c>
      <c r="B16" s="9"/>
      <c r="C16" s="17">
        <v>0</v>
      </c>
      <c r="D16" s="17">
        <f t="shared" ref="D16:D18" si="1">C16</f>
        <v>0</v>
      </c>
      <c r="E16" s="33">
        <v>0</v>
      </c>
    </row>
    <row r="17" spans="1:7" s="21" customFormat="1" ht="25.5">
      <c r="A17" s="24" t="s">
        <v>59</v>
      </c>
      <c r="B17" s="19" t="s">
        <v>2</v>
      </c>
      <c r="C17" s="33">
        <v>3793.7</v>
      </c>
      <c r="D17" s="17">
        <f>C17/4</f>
        <v>948.42499999999995</v>
      </c>
      <c r="E17" s="33">
        <v>950.2</v>
      </c>
    </row>
    <row r="18" spans="1:7" s="21" customFormat="1">
      <c r="A18" s="25" t="s">
        <v>4</v>
      </c>
      <c r="B18" s="26" t="s">
        <v>3</v>
      </c>
      <c r="C18" s="38">
        <v>3</v>
      </c>
      <c r="D18" s="17">
        <f t="shared" si="1"/>
        <v>3</v>
      </c>
      <c r="E18" s="33">
        <v>3</v>
      </c>
    </row>
    <row r="19" spans="1:7" s="21" customFormat="1" ht="21.95" customHeight="1">
      <c r="A19" s="25" t="s">
        <v>25</v>
      </c>
      <c r="B19" s="19" t="s">
        <v>26</v>
      </c>
      <c r="C19" s="33">
        <f>C17/C18/12*1000+200</f>
        <v>105580.55555555555</v>
      </c>
      <c r="D19" s="17">
        <f>D17*1000/3/D18</f>
        <v>105380.55555555556</v>
      </c>
      <c r="E19" s="33">
        <f>E17*1000/3/E18</f>
        <v>105577.77777777777</v>
      </c>
      <c r="G19" s="29"/>
    </row>
    <row r="20" spans="1:7" s="21" customFormat="1" ht="25.5">
      <c r="A20" s="24" t="s">
        <v>60</v>
      </c>
      <c r="B20" s="19" t="s">
        <v>2</v>
      </c>
      <c r="C20" s="33">
        <v>38576.199999999997</v>
      </c>
      <c r="D20" s="17">
        <f>C20/4</f>
        <v>9644.0499999999993</v>
      </c>
      <c r="E20" s="33">
        <v>9666.1</v>
      </c>
      <c r="F20" s="29" t="s">
        <v>63</v>
      </c>
    </row>
    <row r="21" spans="1:7" s="21" customFormat="1">
      <c r="A21" s="25" t="s">
        <v>4</v>
      </c>
      <c r="B21" s="26" t="s">
        <v>3</v>
      </c>
      <c r="C21" s="38">
        <v>29.3</v>
      </c>
      <c r="D21" s="17">
        <v>26</v>
      </c>
      <c r="E21" s="33">
        <v>26</v>
      </c>
    </row>
    <row r="22" spans="1:7" ht="21.95" customHeight="1">
      <c r="A22" s="10" t="s">
        <v>25</v>
      </c>
      <c r="B22" s="6" t="s">
        <v>26</v>
      </c>
      <c r="C22" s="33">
        <f>C20/12/C21*1000</f>
        <v>109716.15472127417</v>
      </c>
      <c r="D22" s="17">
        <f>D20*1000/3/D21</f>
        <v>123641.66666666667</v>
      </c>
      <c r="E22" s="33">
        <f>E20*1000/3/E21</f>
        <v>123924.35897435898</v>
      </c>
    </row>
    <row r="23" spans="1:7" ht="39">
      <c r="A23" s="14" t="s">
        <v>24</v>
      </c>
      <c r="B23" s="6" t="s">
        <v>2</v>
      </c>
      <c r="C23" s="33">
        <v>6156.4</v>
      </c>
      <c r="D23" s="17">
        <f>C23/4</f>
        <v>1539.1</v>
      </c>
      <c r="E23" s="33">
        <v>1540.9</v>
      </c>
    </row>
    <row r="24" spans="1:7">
      <c r="A24" s="10" t="s">
        <v>4</v>
      </c>
      <c r="B24" s="11" t="s">
        <v>3</v>
      </c>
      <c r="C24" s="38">
        <v>6</v>
      </c>
      <c r="D24" s="17">
        <v>8.3000000000000007</v>
      </c>
      <c r="E24" s="33">
        <v>8.25</v>
      </c>
    </row>
    <row r="25" spans="1:7" ht="21.95" customHeight="1">
      <c r="A25" s="10" t="s">
        <v>25</v>
      </c>
      <c r="B25" s="6" t="s">
        <v>26</v>
      </c>
      <c r="C25" s="33">
        <f>C23/C24/12*1000</f>
        <v>85505.555555555547</v>
      </c>
      <c r="D25" s="17">
        <f>D23*1000/3/D24</f>
        <v>61811.244979919669</v>
      </c>
      <c r="E25" s="33">
        <f>E23*1000/3/E24</f>
        <v>62258.585858585859</v>
      </c>
    </row>
    <row r="26" spans="1:7" ht="25.5">
      <c r="A26" s="7" t="s">
        <v>22</v>
      </c>
      <c r="B26" s="6" t="s">
        <v>2</v>
      </c>
      <c r="C26" s="33">
        <v>16307.4</v>
      </c>
      <c r="D26" s="17">
        <f>C26/4</f>
        <v>4076.85</v>
      </c>
      <c r="E26" s="33">
        <v>4088.8</v>
      </c>
    </row>
    <row r="27" spans="1:7">
      <c r="A27" s="10" t="s">
        <v>4</v>
      </c>
      <c r="B27" s="11" t="s">
        <v>3</v>
      </c>
      <c r="C27" s="38">
        <v>22.9</v>
      </c>
      <c r="D27" s="17">
        <v>23.9</v>
      </c>
      <c r="E27" s="33">
        <v>23.9</v>
      </c>
    </row>
    <row r="28" spans="1:7" ht="21.95" customHeight="1">
      <c r="A28" s="10" t="s">
        <v>25</v>
      </c>
      <c r="B28" s="6" t="s">
        <v>26</v>
      </c>
      <c r="C28" s="33">
        <f>C26/12/C27*1000</f>
        <v>59342.79475982533</v>
      </c>
      <c r="D28" s="17">
        <f>D26*1000/3/D27</f>
        <v>56859.832635983264</v>
      </c>
      <c r="E28" s="33">
        <f>E26*1000/3/E27</f>
        <v>57026.499302649929</v>
      </c>
    </row>
    <row r="29" spans="1:7" ht="25.5">
      <c r="A29" s="5" t="s">
        <v>5</v>
      </c>
      <c r="B29" s="6" t="s">
        <v>2</v>
      </c>
      <c r="C29" s="33">
        <v>7739</v>
      </c>
      <c r="D29" s="17">
        <f>C29/4</f>
        <v>1934.75</v>
      </c>
      <c r="E29" s="33">
        <v>2546.1999999999998</v>
      </c>
    </row>
    <row r="30" spans="1:7" ht="36.75">
      <c r="A30" s="12" t="s">
        <v>6</v>
      </c>
      <c r="B30" s="6" t="s">
        <v>2</v>
      </c>
      <c r="C30" s="33">
        <v>7777.1</v>
      </c>
      <c r="D30" s="17">
        <f t="shared" ref="D30:D33" si="2">C30/4</f>
        <v>1944.2750000000001</v>
      </c>
      <c r="E30" s="33">
        <v>706.7</v>
      </c>
    </row>
    <row r="31" spans="1:7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7" ht="36.75">
      <c r="A32" s="12" t="s">
        <v>8</v>
      </c>
      <c r="B32" s="6" t="s">
        <v>2</v>
      </c>
      <c r="C32" s="17">
        <v>1718.5</v>
      </c>
      <c r="D32" s="17">
        <f t="shared" si="2"/>
        <v>429.625</v>
      </c>
      <c r="E32" s="33">
        <v>575</v>
      </c>
    </row>
    <row r="33" spans="1:5" ht="38.25" customHeight="1">
      <c r="A33" s="12" t="s">
        <v>9</v>
      </c>
      <c r="B33" s="6" t="s">
        <v>2</v>
      </c>
      <c r="C33" s="17">
        <v>15250</v>
      </c>
      <c r="D33" s="17">
        <f t="shared" si="2"/>
        <v>3812.5</v>
      </c>
      <c r="E33" s="33">
        <v>8922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F34" sqref="F34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>
      <c r="A4" s="59" t="s">
        <v>32</v>
      </c>
      <c r="B4" s="59"/>
      <c r="C4" s="59"/>
      <c r="D4" s="59"/>
      <c r="E4" s="59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33">
        <v>511</v>
      </c>
      <c r="D11" s="33">
        <v>511</v>
      </c>
      <c r="E11" s="33">
        <v>517</v>
      </c>
    </row>
    <row r="12" spans="1:7" ht="25.5">
      <c r="A12" s="10" t="s">
        <v>23</v>
      </c>
      <c r="B12" s="6" t="s">
        <v>2</v>
      </c>
      <c r="C12" s="17">
        <f>(C13-C32)/C11</f>
        <v>187.15949119373775</v>
      </c>
      <c r="D12" s="17">
        <f>(D13-D32)/D11</f>
        <v>150.52808219178081</v>
      </c>
      <c r="E12" s="33">
        <f t="shared" ref="E12" si="0">(E13-E32)/E11</f>
        <v>70.912765957446808</v>
      </c>
    </row>
    <row r="13" spans="1:7" ht="25.5">
      <c r="A13" s="5" t="s">
        <v>11</v>
      </c>
      <c r="B13" s="6" t="s">
        <v>2</v>
      </c>
      <c r="C13" s="17">
        <f>C15+C29+C30+C31+C32+C33</f>
        <v>97356.999999999985</v>
      </c>
      <c r="D13" s="17">
        <f>D15+D29+D30+D31+D32+D33</f>
        <v>77349.474999999991</v>
      </c>
      <c r="E13" s="33">
        <f>E15+E29+E30+E31+E32+E33</f>
        <v>36892.400000000001</v>
      </c>
    </row>
    <row r="14" spans="1:7">
      <c r="A14" s="8" t="s">
        <v>0</v>
      </c>
      <c r="B14" s="9"/>
      <c r="C14" s="17">
        <v>0</v>
      </c>
      <c r="D14" s="17">
        <f t="shared" ref="D14:D18" si="1">C14</f>
        <v>0</v>
      </c>
      <c r="E14" s="33">
        <v>0</v>
      </c>
      <c r="G14" s="16"/>
    </row>
    <row r="15" spans="1:7" ht="25.5">
      <c r="A15" s="5" t="s">
        <v>12</v>
      </c>
      <c r="B15" s="6" t="s">
        <v>2</v>
      </c>
      <c r="C15" s="17">
        <f>C17+C20+C23+C26</f>
        <v>70680.299999999988</v>
      </c>
      <c r="D15" s="17">
        <f t="shared" si="1"/>
        <v>70680.299999999988</v>
      </c>
      <c r="E15" s="33">
        <f>E17+E20+E23+E26</f>
        <v>17633</v>
      </c>
      <c r="F15" s="21" t="s">
        <v>63</v>
      </c>
    </row>
    <row r="16" spans="1:7">
      <c r="A16" s="8" t="s">
        <v>1</v>
      </c>
      <c r="B16" s="9"/>
      <c r="C16" s="17">
        <v>0</v>
      </c>
      <c r="D16" s="17">
        <f t="shared" si="1"/>
        <v>0</v>
      </c>
      <c r="E16" s="33">
        <v>0</v>
      </c>
    </row>
    <row r="17" spans="1:6" s="21" customFormat="1" ht="25.5">
      <c r="A17" s="24" t="s">
        <v>59</v>
      </c>
      <c r="B17" s="19" t="s">
        <v>2</v>
      </c>
      <c r="C17" s="33">
        <v>5987.2</v>
      </c>
      <c r="D17" s="17">
        <v>1496.8</v>
      </c>
      <c r="E17" s="33">
        <v>1548.5</v>
      </c>
    </row>
    <row r="18" spans="1:6" s="21" customFormat="1">
      <c r="A18" s="25" t="s">
        <v>4</v>
      </c>
      <c r="B18" s="26" t="s">
        <v>3</v>
      </c>
      <c r="C18" s="38">
        <v>5</v>
      </c>
      <c r="D18" s="17">
        <f t="shared" si="1"/>
        <v>5</v>
      </c>
      <c r="E18" s="38">
        <v>5</v>
      </c>
    </row>
    <row r="19" spans="1:6" s="21" customFormat="1" ht="21.95" customHeight="1">
      <c r="A19" s="25" t="s">
        <v>25</v>
      </c>
      <c r="B19" s="19" t="s">
        <v>26</v>
      </c>
      <c r="C19" s="33">
        <v>99786.7</v>
      </c>
      <c r="D19" s="17">
        <f>D17*1000/3/D18</f>
        <v>99786.666666666657</v>
      </c>
      <c r="E19" s="33">
        <f>E17*1000/3/E18</f>
        <v>103233.33333333334</v>
      </c>
    </row>
    <row r="20" spans="1:6" s="21" customFormat="1" ht="25.5">
      <c r="A20" s="24" t="s">
        <v>60</v>
      </c>
      <c r="B20" s="19" t="s">
        <v>2</v>
      </c>
      <c r="C20" s="33">
        <v>48597.7</v>
      </c>
      <c r="D20" s="17">
        <v>12149.424999999999</v>
      </c>
      <c r="E20" s="33">
        <v>12170.9</v>
      </c>
      <c r="F20" s="29" t="s">
        <v>63</v>
      </c>
    </row>
    <row r="21" spans="1:6" s="21" customFormat="1">
      <c r="A21" s="25" t="s">
        <v>4</v>
      </c>
      <c r="B21" s="26" t="s">
        <v>3</v>
      </c>
      <c r="C21" s="38">
        <v>42.2</v>
      </c>
      <c r="D21" s="17">
        <v>40.200000000000003</v>
      </c>
      <c r="E21" s="38">
        <v>40.200000000000003</v>
      </c>
    </row>
    <row r="22" spans="1:6" s="21" customFormat="1" ht="21.95" customHeight="1">
      <c r="A22" s="25" t="s">
        <v>25</v>
      </c>
      <c r="B22" s="19" t="s">
        <v>26</v>
      </c>
      <c r="C22" s="33">
        <f>C20/12/C21*1000</f>
        <v>95967.022116903623</v>
      </c>
      <c r="D22" s="17">
        <f>D20*1000/D21/3</f>
        <v>100741.5008291874</v>
      </c>
      <c r="E22" s="33">
        <f>E20*1000/E21/3</f>
        <v>100919.56882255389</v>
      </c>
    </row>
    <row r="23" spans="1:6" s="21" customFormat="1" ht="39">
      <c r="A23" s="27" t="s">
        <v>24</v>
      </c>
      <c r="B23" s="19" t="s">
        <v>2</v>
      </c>
      <c r="C23" s="33">
        <v>7031.1</v>
      </c>
      <c r="D23" s="17">
        <v>1757.7750000000001</v>
      </c>
      <c r="E23" s="33">
        <v>1760.9</v>
      </c>
    </row>
    <row r="24" spans="1:6" s="21" customFormat="1">
      <c r="A24" s="25" t="s">
        <v>4</v>
      </c>
      <c r="B24" s="26" t="s">
        <v>3</v>
      </c>
      <c r="C24" s="38">
        <v>6</v>
      </c>
      <c r="D24" s="17">
        <v>7</v>
      </c>
      <c r="E24" s="38">
        <v>7</v>
      </c>
    </row>
    <row r="25" spans="1:6" s="21" customFormat="1" ht="21.95" customHeight="1">
      <c r="A25" s="25" t="s">
        <v>25</v>
      </c>
      <c r="B25" s="19" t="s">
        <v>26</v>
      </c>
      <c r="C25" s="33">
        <f>C23/C24/12*1000</f>
        <v>97654.166666666686</v>
      </c>
      <c r="D25" s="17">
        <f>D23*1000/D24/3</f>
        <v>83703.571428571435</v>
      </c>
      <c r="E25" s="33">
        <f>E23*1000/E24/3</f>
        <v>83852.380952380961</v>
      </c>
    </row>
    <row r="26" spans="1:6" ht="25.5">
      <c r="A26" s="7" t="s">
        <v>22</v>
      </c>
      <c r="B26" s="6" t="s">
        <v>2</v>
      </c>
      <c r="C26" s="33">
        <v>9064.2999999999993</v>
      </c>
      <c r="D26" s="17">
        <v>2266.0749999999998</v>
      </c>
      <c r="E26" s="33">
        <v>2152.6999999999998</v>
      </c>
    </row>
    <row r="27" spans="1:6">
      <c r="A27" s="10" t="s">
        <v>4</v>
      </c>
      <c r="B27" s="11" t="s">
        <v>3</v>
      </c>
      <c r="C27" s="38">
        <v>18.25</v>
      </c>
      <c r="D27" s="17">
        <v>19.3</v>
      </c>
      <c r="E27" s="38">
        <v>19.25</v>
      </c>
    </row>
    <row r="28" spans="1:6" ht="21.95" customHeight="1">
      <c r="A28" s="10" t="s">
        <v>25</v>
      </c>
      <c r="B28" s="6" t="s">
        <v>26</v>
      </c>
      <c r="C28" s="33">
        <f>C26/12/C27*1000</f>
        <v>41389.49771689497</v>
      </c>
      <c r="D28" s="17">
        <f>D26*1000/3/D27</f>
        <v>39137.737478411051</v>
      </c>
      <c r="E28" s="33">
        <f>E26*1000/3/E27</f>
        <v>37276.190476190473</v>
      </c>
    </row>
    <row r="29" spans="1:6" ht="25.5">
      <c r="A29" s="5" t="s">
        <v>5</v>
      </c>
      <c r="B29" s="6" t="s">
        <v>2</v>
      </c>
      <c r="C29" s="33">
        <v>9769</v>
      </c>
      <c r="D29" s="17">
        <f>C29/4</f>
        <v>2442.25</v>
      </c>
      <c r="E29" s="33">
        <v>2851.9</v>
      </c>
    </row>
    <row r="30" spans="1:6" ht="36.75">
      <c r="A30" s="12" t="s">
        <v>6</v>
      </c>
      <c r="B30" s="6" t="s">
        <v>2</v>
      </c>
      <c r="C30" s="17">
        <v>6039.2</v>
      </c>
      <c r="D30" s="17">
        <f t="shared" ref="D30:D33" si="2">C30/4</f>
        <v>1509.8</v>
      </c>
      <c r="E30" s="33">
        <v>1221</v>
      </c>
    </row>
    <row r="31" spans="1:6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6" ht="36.75">
      <c r="A32" s="12" t="s">
        <v>8</v>
      </c>
      <c r="B32" s="6" t="s">
        <v>2</v>
      </c>
      <c r="C32" s="17">
        <v>1718.5</v>
      </c>
      <c r="D32" s="17">
        <f t="shared" si="2"/>
        <v>429.625</v>
      </c>
      <c r="E32" s="33">
        <v>230.5</v>
      </c>
    </row>
    <row r="33" spans="1:5" ht="38.25" customHeight="1">
      <c r="A33" s="12" t="s">
        <v>9</v>
      </c>
      <c r="B33" s="6" t="s">
        <v>2</v>
      </c>
      <c r="C33" s="17">
        <v>9150</v>
      </c>
      <c r="D33" s="17">
        <f t="shared" si="2"/>
        <v>2287.5</v>
      </c>
      <c r="E33" s="33">
        <v>14956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G33"/>
  <sheetViews>
    <sheetView workbookViewId="0">
      <selection activeCell="H8" sqref="H8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 ht="40.5" customHeight="1">
      <c r="A4" s="64" t="s">
        <v>34</v>
      </c>
      <c r="B4" s="64"/>
      <c r="C4" s="64"/>
      <c r="D4" s="64"/>
      <c r="E4" s="64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33">
        <v>192</v>
      </c>
      <c r="D11" s="33">
        <v>192</v>
      </c>
      <c r="E11" s="33">
        <v>188</v>
      </c>
    </row>
    <row r="12" spans="1:7" ht="25.5">
      <c r="A12" s="10" t="s">
        <v>23</v>
      </c>
      <c r="B12" s="6" t="s">
        <v>2</v>
      </c>
      <c r="C12" s="17">
        <f>(C13-C32)/C11</f>
        <v>476.60052083333329</v>
      </c>
      <c r="D12" s="17">
        <f>(D13-D32)/D11</f>
        <v>391.82473958333338</v>
      </c>
      <c r="E12" s="33">
        <f t="shared" ref="E12" si="0">(E13-E32)/E11</f>
        <v>163.75212765957446</v>
      </c>
    </row>
    <row r="13" spans="1:7" ht="25.5">
      <c r="A13" s="5" t="s">
        <v>11</v>
      </c>
      <c r="B13" s="6" t="s">
        <v>2</v>
      </c>
      <c r="C13" s="17">
        <f>C15+C29+C30+C31+C32+C33</f>
        <v>91507.299999999988</v>
      </c>
      <c r="D13" s="17">
        <f>D15+D29+D30+D31+D32+D33</f>
        <v>75230.350000000006</v>
      </c>
      <c r="E13" s="33">
        <f>E15+E29+E30+E31+E32+E33</f>
        <v>31229.399999999998</v>
      </c>
    </row>
    <row r="14" spans="1:7">
      <c r="A14" s="8" t="s">
        <v>0</v>
      </c>
      <c r="B14" s="9"/>
      <c r="C14" s="17">
        <v>0</v>
      </c>
      <c r="D14" s="17">
        <f t="shared" ref="D14:D27" si="1">C14</f>
        <v>0</v>
      </c>
      <c r="E14" s="33">
        <v>0</v>
      </c>
      <c r="G14" s="16"/>
    </row>
    <row r="15" spans="1:7" ht="25.5">
      <c r="A15" s="5" t="s">
        <v>12</v>
      </c>
      <c r="B15" s="6" t="s">
        <v>2</v>
      </c>
      <c r="C15" s="17">
        <f>C17+C20+C23+C26</f>
        <v>69804.7</v>
      </c>
      <c r="D15" s="17">
        <f t="shared" si="1"/>
        <v>69804.7</v>
      </c>
      <c r="E15" s="33">
        <f>E17+E20+E23+E26</f>
        <v>18174</v>
      </c>
      <c r="F15" s="21" t="s">
        <v>63</v>
      </c>
    </row>
    <row r="16" spans="1:7">
      <c r="A16" s="8" t="s">
        <v>1</v>
      </c>
      <c r="B16" s="9"/>
      <c r="C16" s="17">
        <v>0</v>
      </c>
      <c r="D16" s="17">
        <f t="shared" si="1"/>
        <v>0</v>
      </c>
      <c r="E16" s="33">
        <v>0</v>
      </c>
    </row>
    <row r="17" spans="1:6" s="21" customFormat="1" ht="25.5">
      <c r="A17" s="24" t="s">
        <v>59</v>
      </c>
      <c r="B17" s="19" t="s">
        <v>2</v>
      </c>
      <c r="C17" s="33">
        <v>4882.3999999999996</v>
      </c>
      <c r="D17" s="17">
        <f>C17/4</f>
        <v>1220.5999999999999</v>
      </c>
      <c r="E17" s="33">
        <v>1422.4</v>
      </c>
    </row>
    <row r="18" spans="1:6" s="21" customFormat="1">
      <c r="A18" s="25" t="s">
        <v>4</v>
      </c>
      <c r="B18" s="26" t="s">
        <v>3</v>
      </c>
      <c r="C18" s="38">
        <v>4.5</v>
      </c>
      <c r="D18" s="17">
        <f t="shared" si="1"/>
        <v>4.5</v>
      </c>
      <c r="E18" s="38">
        <v>4.5</v>
      </c>
    </row>
    <row r="19" spans="1:6" s="21" customFormat="1" ht="21.95" customHeight="1">
      <c r="A19" s="25" t="s">
        <v>25</v>
      </c>
      <c r="B19" s="19" t="s">
        <v>26</v>
      </c>
      <c r="C19" s="33">
        <v>90414.8</v>
      </c>
      <c r="D19" s="17">
        <f>D17*1000/3/D18</f>
        <v>90414.814814814818</v>
      </c>
      <c r="E19" s="33">
        <f>E17*1000/3/E18</f>
        <v>105362.96296296296</v>
      </c>
      <c r="F19" s="29" t="s">
        <v>63</v>
      </c>
    </row>
    <row r="20" spans="1:6" s="21" customFormat="1" ht="25.5">
      <c r="A20" s="24" t="s">
        <v>60</v>
      </c>
      <c r="B20" s="19" t="s">
        <v>2</v>
      </c>
      <c r="C20" s="33">
        <v>50612.6</v>
      </c>
      <c r="D20" s="17">
        <f>C20/4</f>
        <v>12653.15</v>
      </c>
      <c r="E20" s="33">
        <v>12667.8</v>
      </c>
      <c r="F20" s="29" t="s">
        <v>63</v>
      </c>
    </row>
    <row r="21" spans="1:6" s="21" customFormat="1">
      <c r="A21" s="25" t="s">
        <v>4</v>
      </c>
      <c r="B21" s="26" t="s">
        <v>3</v>
      </c>
      <c r="C21" s="38">
        <v>36.799999999999997</v>
      </c>
      <c r="D21" s="17">
        <v>32.5</v>
      </c>
      <c r="E21" s="38">
        <v>32.5</v>
      </c>
    </row>
    <row r="22" spans="1:6" ht="21.95" customHeight="1">
      <c r="A22" s="10" t="s">
        <v>25</v>
      </c>
      <c r="B22" s="6" t="s">
        <v>26</v>
      </c>
      <c r="C22" s="33">
        <f>C20/12/C21*1000</f>
        <v>114611.86594202899</v>
      </c>
      <c r="D22" s="17">
        <f>D20*1000/3/D21</f>
        <v>129775.89743589745</v>
      </c>
      <c r="E22" s="33">
        <f>E20*1000/3/E21</f>
        <v>129926.15384615384</v>
      </c>
    </row>
    <row r="23" spans="1:6" ht="39">
      <c r="A23" s="14" t="s">
        <v>24</v>
      </c>
      <c r="B23" s="6" t="s">
        <v>2</v>
      </c>
      <c r="C23" s="33">
        <v>4341.1000000000004</v>
      </c>
      <c r="D23" s="17">
        <f>C23/4</f>
        <v>1085.2750000000001</v>
      </c>
      <c r="E23" s="33">
        <v>1086.3</v>
      </c>
    </row>
    <row r="24" spans="1:6">
      <c r="A24" s="10" t="s">
        <v>4</v>
      </c>
      <c r="B24" s="11" t="s">
        <v>3</v>
      </c>
      <c r="C24" s="38">
        <v>4</v>
      </c>
      <c r="D24" s="17">
        <v>6.3</v>
      </c>
      <c r="E24" s="38">
        <v>6.25</v>
      </c>
    </row>
    <row r="25" spans="1:6" ht="21.95" customHeight="1">
      <c r="A25" s="10" t="s">
        <v>25</v>
      </c>
      <c r="B25" s="6" t="s">
        <v>26</v>
      </c>
      <c r="C25" s="33">
        <f>C23/C24/12*1000</f>
        <v>90439.583333333343</v>
      </c>
      <c r="D25" s="17">
        <f>D23*1000/3/D24</f>
        <v>57421.957671957673</v>
      </c>
      <c r="E25" s="33">
        <f>E23*1000/3/E24</f>
        <v>57936</v>
      </c>
    </row>
    <row r="26" spans="1:6" ht="25.5">
      <c r="A26" s="7" t="s">
        <v>22</v>
      </c>
      <c r="B26" s="6" t="s">
        <v>2</v>
      </c>
      <c r="C26" s="33">
        <v>9968.6</v>
      </c>
      <c r="D26" s="17">
        <f>C26/4</f>
        <v>2492.15</v>
      </c>
      <c r="E26" s="33">
        <v>2997.5</v>
      </c>
    </row>
    <row r="27" spans="1:6">
      <c r="A27" s="10" t="s">
        <v>4</v>
      </c>
      <c r="B27" s="11" t="s">
        <v>3</v>
      </c>
      <c r="C27" s="38">
        <v>18.2</v>
      </c>
      <c r="D27" s="17">
        <f t="shared" si="1"/>
        <v>18.2</v>
      </c>
      <c r="E27" s="38">
        <v>19.149999999999999</v>
      </c>
    </row>
    <row r="28" spans="1:6" ht="21.95" customHeight="1">
      <c r="A28" s="10" t="s">
        <v>25</v>
      </c>
      <c r="B28" s="6" t="s">
        <v>26</v>
      </c>
      <c r="C28" s="33">
        <f>C26/12/C27*1000</f>
        <v>45643.772893772897</v>
      </c>
      <c r="D28" s="17">
        <f>D26*1000/3/D27</f>
        <v>45643.77289377289</v>
      </c>
      <c r="E28" s="33">
        <f>E26*1000/3/E27</f>
        <v>52175.805047867711</v>
      </c>
    </row>
    <row r="29" spans="1:6" ht="25.5">
      <c r="A29" s="5" t="s">
        <v>5</v>
      </c>
      <c r="B29" s="6" t="s">
        <v>2</v>
      </c>
      <c r="C29" s="17">
        <v>7449.9</v>
      </c>
      <c r="D29" s="17">
        <f>C29/4</f>
        <v>1862.4749999999999</v>
      </c>
      <c r="E29" s="33">
        <v>2063.3000000000002</v>
      </c>
    </row>
    <row r="30" spans="1:6" ht="36.75">
      <c r="A30" s="12" t="s">
        <v>6</v>
      </c>
      <c r="B30" s="6" t="s">
        <v>2</v>
      </c>
      <c r="C30" s="17">
        <v>4672.7</v>
      </c>
      <c r="D30" s="17">
        <f t="shared" ref="D30:D33" si="2">C30/4</f>
        <v>1168.175</v>
      </c>
      <c r="E30" s="33">
        <v>788.1</v>
      </c>
    </row>
    <row r="31" spans="1:6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6" ht="36.75">
      <c r="A32" s="12" t="s">
        <v>8</v>
      </c>
      <c r="B32" s="6" t="s">
        <v>2</v>
      </c>
      <c r="C32" s="17">
        <v>0</v>
      </c>
      <c r="D32" s="17">
        <f t="shared" si="2"/>
        <v>0</v>
      </c>
      <c r="E32" s="33">
        <v>444</v>
      </c>
    </row>
    <row r="33" spans="1:5" ht="38.25" customHeight="1">
      <c r="A33" s="12" t="s">
        <v>9</v>
      </c>
      <c r="B33" s="6" t="s">
        <v>2</v>
      </c>
      <c r="C33" s="17">
        <v>9580</v>
      </c>
      <c r="D33" s="17">
        <f t="shared" si="2"/>
        <v>2395</v>
      </c>
      <c r="E33" s="33">
        <v>9760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3"/>
  <sheetViews>
    <sheetView topLeftCell="A4" workbookViewId="0">
      <selection activeCell="E22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45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 ht="39.75" customHeight="1">
      <c r="A4" s="64" t="s">
        <v>33</v>
      </c>
      <c r="B4" s="64"/>
      <c r="C4" s="64"/>
      <c r="D4" s="64"/>
      <c r="E4" s="64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33">
        <v>572</v>
      </c>
      <c r="D11" s="33">
        <v>572</v>
      </c>
      <c r="E11" s="33">
        <v>572</v>
      </c>
    </row>
    <row r="12" spans="1:7" ht="25.5">
      <c r="A12" s="10" t="s">
        <v>23</v>
      </c>
      <c r="B12" s="6" t="s">
        <v>2</v>
      </c>
      <c r="C12" s="17">
        <f>(C13-C32)/C11</f>
        <v>200.44755244755245</v>
      </c>
      <c r="D12" s="17">
        <f t="shared" ref="D12:E12" si="0">(D13-D32)/D11</f>
        <v>50.111888111888113</v>
      </c>
      <c r="E12" s="33">
        <f t="shared" si="0"/>
        <v>58.311538461538454</v>
      </c>
    </row>
    <row r="13" spans="1:7" ht="25.5">
      <c r="A13" s="5" t="s">
        <v>11</v>
      </c>
      <c r="B13" s="6" t="s">
        <v>2</v>
      </c>
      <c r="C13" s="17">
        <f>C15+C29+C30+C31+C32+C33</f>
        <v>116789</v>
      </c>
      <c r="D13" s="17">
        <f>D15+D29+D30+D31+D32+D33</f>
        <v>29197.25</v>
      </c>
      <c r="E13" s="33">
        <f>E15+E29+E30+E31+E32+E33</f>
        <v>34405.199999999997</v>
      </c>
    </row>
    <row r="14" spans="1:7">
      <c r="A14" s="8" t="s">
        <v>0</v>
      </c>
      <c r="B14" s="9"/>
      <c r="C14" s="17">
        <v>0</v>
      </c>
      <c r="D14" s="17">
        <f t="shared" ref="D14:D16" si="1">C14</f>
        <v>0</v>
      </c>
      <c r="E14" s="33">
        <v>0</v>
      </c>
      <c r="G14" s="16"/>
    </row>
    <row r="15" spans="1:7" ht="25.5">
      <c r="A15" s="5" t="s">
        <v>12</v>
      </c>
      <c r="B15" s="6" t="s">
        <v>2</v>
      </c>
      <c r="C15" s="17">
        <f>C17+C20+C23+C26</f>
        <v>78181.399999999994</v>
      </c>
      <c r="D15" s="17">
        <f>D17+D20+D23+D26</f>
        <v>19545.349999999999</v>
      </c>
      <c r="E15" s="33">
        <f>E17+E20+E23+E26</f>
        <v>20153</v>
      </c>
      <c r="F15" s="21" t="s">
        <v>63</v>
      </c>
    </row>
    <row r="16" spans="1:7">
      <c r="A16" s="8" t="s">
        <v>1</v>
      </c>
      <c r="B16" s="9"/>
      <c r="C16" s="17">
        <v>0</v>
      </c>
      <c r="D16" s="17">
        <f t="shared" si="1"/>
        <v>0</v>
      </c>
      <c r="E16" s="33">
        <v>0</v>
      </c>
    </row>
    <row r="17" spans="1:7" s="21" customFormat="1" ht="25.5">
      <c r="A17" s="24" t="s">
        <v>59</v>
      </c>
      <c r="B17" s="19" t="s">
        <v>2</v>
      </c>
      <c r="C17" s="33">
        <v>5954.7</v>
      </c>
      <c r="D17" s="17">
        <f>C17/4</f>
        <v>1488.675</v>
      </c>
      <c r="E17" s="33">
        <v>1607.1</v>
      </c>
    </row>
    <row r="18" spans="1:7" s="21" customFormat="1">
      <c r="A18" s="25" t="s">
        <v>4</v>
      </c>
      <c r="B18" s="26" t="s">
        <v>3</v>
      </c>
      <c r="C18" s="38">
        <v>5</v>
      </c>
      <c r="D18" s="17">
        <v>6</v>
      </c>
      <c r="E18" s="33">
        <v>6</v>
      </c>
    </row>
    <row r="19" spans="1:7" s="21" customFormat="1" ht="21.95" customHeight="1">
      <c r="A19" s="25" t="s">
        <v>25</v>
      </c>
      <c r="B19" s="19" t="s">
        <v>26</v>
      </c>
      <c r="C19" s="33">
        <f>C17/C18/12*1000+200</f>
        <v>99445</v>
      </c>
      <c r="D19" s="17">
        <f>D17*1000/3/D18</f>
        <v>82704.166666666672</v>
      </c>
      <c r="E19" s="33">
        <f>E17*1000/3/E18</f>
        <v>89283.333333333328</v>
      </c>
    </row>
    <row r="20" spans="1:7" s="21" customFormat="1" ht="25.5">
      <c r="A20" s="24" t="s">
        <v>60</v>
      </c>
      <c r="B20" s="19" t="s">
        <v>2</v>
      </c>
      <c r="C20" s="33">
        <v>58599</v>
      </c>
      <c r="D20" s="17">
        <f>C20/4</f>
        <v>14649.75</v>
      </c>
      <c r="E20" s="33">
        <v>14670.7</v>
      </c>
      <c r="F20" s="29" t="s">
        <v>63</v>
      </c>
    </row>
    <row r="21" spans="1:7">
      <c r="A21" s="10" t="s">
        <v>4</v>
      </c>
      <c r="B21" s="11" t="s">
        <v>3</v>
      </c>
      <c r="C21" s="38">
        <v>46.4</v>
      </c>
      <c r="D21" s="17">
        <v>43.4</v>
      </c>
      <c r="E21" s="33">
        <v>43.4</v>
      </c>
    </row>
    <row r="22" spans="1:7" ht="21.95" customHeight="1">
      <c r="A22" s="10" t="s">
        <v>25</v>
      </c>
      <c r="B22" s="6" t="s">
        <v>26</v>
      </c>
      <c r="C22" s="33">
        <f>C20/12/C21*1000</f>
        <v>105242.45689655172</v>
      </c>
      <c r="D22" s="17">
        <f>D20*1000/3/D21</f>
        <v>112517.28110599078</v>
      </c>
      <c r="E22" s="33">
        <f>E20*1000/3/E21</f>
        <v>112678.18740399386</v>
      </c>
    </row>
    <row r="23" spans="1:7" ht="39">
      <c r="A23" s="14" t="s">
        <v>24</v>
      </c>
      <c r="B23" s="6" t="s">
        <v>2</v>
      </c>
      <c r="C23" s="33">
        <v>5504.9</v>
      </c>
      <c r="D23" s="17">
        <f>C23/4</f>
        <v>1376.2249999999999</v>
      </c>
      <c r="E23" s="33">
        <v>1400.1</v>
      </c>
    </row>
    <row r="24" spans="1:7">
      <c r="A24" s="10" t="s">
        <v>4</v>
      </c>
      <c r="B24" s="11" t="s">
        <v>3</v>
      </c>
      <c r="C24" s="38">
        <v>6</v>
      </c>
      <c r="D24" s="17">
        <v>8.5</v>
      </c>
      <c r="E24" s="33">
        <v>8.5</v>
      </c>
    </row>
    <row r="25" spans="1:7" ht="21.95" customHeight="1">
      <c r="A25" s="10" t="s">
        <v>25</v>
      </c>
      <c r="B25" s="6" t="s">
        <v>26</v>
      </c>
      <c r="C25" s="33">
        <f>C23/C24/12*1000</f>
        <v>76456.944444444438</v>
      </c>
      <c r="D25" s="17">
        <f>D23*1000/3/D24</f>
        <v>53969.607843137259</v>
      </c>
      <c r="E25" s="33">
        <f>E23*1000/3/E24</f>
        <v>54905.882352941175</v>
      </c>
    </row>
    <row r="26" spans="1:7" ht="25.5">
      <c r="A26" s="7" t="s">
        <v>22</v>
      </c>
      <c r="B26" s="6" t="s">
        <v>2</v>
      </c>
      <c r="C26" s="33">
        <v>8122.8</v>
      </c>
      <c r="D26" s="17">
        <f>C26/4</f>
        <v>2030.7</v>
      </c>
      <c r="E26" s="33">
        <v>2475.1</v>
      </c>
    </row>
    <row r="27" spans="1:7">
      <c r="A27" s="10" t="s">
        <v>4</v>
      </c>
      <c r="B27" s="11" t="s">
        <v>3</v>
      </c>
      <c r="C27" s="38">
        <v>14</v>
      </c>
      <c r="D27" s="17">
        <v>16</v>
      </c>
      <c r="E27" s="33">
        <v>16</v>
      </c>
    </row>
    <row r="28" spans="1:7" ht="21.95" customHeight="1">
      <c r="A28" s="10" t="s">
        <v>25</v>
      </c>
      <c r="B28" s="6" t="s">
        <v>26</v>
      </c>
      <c r="C28" s="33">
        <f>C26/12/C27*1000</f>
        <v>48350</v>
      </c>
      <c r="D28" s="17">
        <f>D26*1000/3/D27</f>
        <v>42306.25</v>
      </c>
      <c r="E28" s="33">
        <f>E26*1000/3/E27</f>
        <v>51564.583333333336</v>
      </c>
    </row>
    <row r="29" spans="1:7" ht="25.5">
      <c r="A29" s="5" t="s">
        <v>5</v>
      </c>
      <c r="B29" s="6" t="s">
        <v>2</v>
      </c>
      <c r="C29" s="17">
        <v>10983.6</v>
      </c>
      <c r="D29" s="17">
        <f>C29/4</f>
        <v>2745.9</v>
      </c>
      <c r="E29" s="33">
        <v>2755.5</v>
      </c>
      <c r="G29" s="2" t="s">
        <v>64</v>
      </c>
    </row>
    <row r="30" spans="1:7" ht="36.75">
      <c r="A30" s="12" t="s">
        <v>6</v>
      </c>
      <c r="B30" s="6" t="s">
        <v>2</v>
      </c>
      <c r="C30" s="17">
        <v>5891</v>
      </c>
      <c r="D30" s="17">
        <f t="shared" ref="D30:D33" si="2">C30/4</f>
        <v>1472.75</v>
      </c>
      <c r="E30" s="33">
        <v>760.7</v>
      </c>
    </row>
    <row r="31" spans="1:7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7" ht="36.75">
      <c r="A32" s="12" t="s">
        <v>8</v>
      </c>
      <c r="B32" s="6" t="s">
        <v>2</v>
      </c>
      <c r="C32" s="17">
        <v>2133</v>
      </c>
      <c r="D32" s="17">
        <f t="shared" si="2"/>
        <v>533.25</v>
      </c>
      <c r="E32" s="33">
        <v>1051</v>
      </c>
    </row>
    <row r="33" spans="1:6" ht="38.25" customHeight="1">
      <c r="A33" s="12" t="s">
        <v>9</v>
      </c>
      <c r="B33" s="6" t="s">
        <v>2</v>
      </c>
      <c r="C33" s="17">
        <v>19600</v>
      </c>
      <c r="D33" s="17">
        <f t="shared" si="2"/>
        <v>4900</v>
      </c>
      <c r="E33" s="33">
        <v>9685</v>
      </c>
      <c r="F33" s="21" t="s">
        <v>63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3"/>
  <sheetViews>
    <sheetView topLeftCell="A22" workbookViewId="0">
      <selection activeCell="E22" sqref="E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6" customWidth="1"/>
    <col min="5" max="5" width="12" style="29" customWidth="1"/>
    <col min="6" max="6" width="12" style="21" customWidth="1"/>
    <col min="7" max="7" width="12" style="2" customWidth="1"/>
    <col min="8" max="16384" width="9.140625" style="2"/>
  </cols>
  <sheetData>
    <row r="1" spans="1:7">
      <c r="A1" s="58" t="s">
        <v>15</v>
      </c>
      <c r="B1" s="58"/>
      <c r="C1" s="58"/>
      <c r="D1" s="58"/>
      <c r="E1" s="58"/>
    </row>
    <row r="2" spans="1:7">
      <c r="A2" s="58" t="s">
        <v>75</v>
      </c>
      <c r="B2" s="58"/>
      <c r="C2" s="58"/>
      <c r="D2" s="58"/>
      <c r="E2" s="58"/>
    </row>
    <row r="3" spans="1:7">
      <c r="A3" s="1"/>
    </row>
    <row r="4" spans="1:7" ht="44.25" customHeight="1">
      <c r="A4" s="64" t="s">
        <v>35</v>
      </c>
      <c r="B4" s="64"/>
      <c r="C4" s="64"/>
      <c r="D4" s="64"/>
      <c r="E4" s="64"/>
    </row>
    <row r="5" spans="1:7" ht="15.75" customHeight="1">
      <c r="A5" s="60" t="s">
        <v>16</v>
      </c>
      <c r="B5" s="60"/>
      <c r="C5" s="60"/>
      <c r="D5" s="60"/>
      <c r="E5" s="6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61" t="s">
        <v>27</v>
      </c>
      <c r="B9" s="62" t="s">
        <v>18</v>
      </c>
      <c r="C9" s="63" t="s">
        <v>65</v>
      </c>
      <c r="D9" s="63"/>
      <c r="E9" s="63"/>
    </row>
    <row r="10" spans="1:7" ht="40.5">
      <c r="A10" s="61"/>
      <c r="B10" s="62"/>
      <c r="C10" s="32" t="s">
        <v>19</v>
      </c>
      <c r="D10" s="35" t="s">
        <v>73</v>
      </c>
      <c r="E10" s="53" t="s">
        <v>74</v>
      </c>
    </row>
    <row r="11" spans="1:7">
      <c r="A11" s="5" t="s">
        <v>20</v>
      </c>
      <c r="B11" s="6" t="s">
        <v>10</v>
      </c>
      <c r="C11" s="33">
        <v>351</v>
      </c>
      <c r="D11" s="33">
        <v>351</v>
      </c>
      <c r="E11" s="33">
        <v>355</v>
      </c>
    </row>
    <row r="12" spans="1:7" ht="25.5">
      <c r="A12" s="10" t="s">
        <v>23</v>
      </c>
      <c r="B12" s="6" t="s">
        <v>2</v>
      </c>
      <c r="C12" s="17">
        <f>(C13-C32)/C11</f>
        <v>284.76125356125357</v>
      </c>
      <c r="D12" s="17">
        <f t="shared" ref="D12:E12" si="0">(D13-D32)/D11</f>
        <v>71.190313390313392</v>
      </c>
      <c r="E12" s="33">
        <f t="shared" si="0"/>
        <v>85.640563380281691</v>
      </c>
      <c r="F12" s="21" t="s">
        <v>64</v>
      </c>
    </row>
    <row r="13" spans="1:7" ht="25.5">
      <c r="A13" s="5" t="s">
        <v>11</v>
      </c>
      <c r="B13" s="6" t="s">
        <v>2</v>
      </c>
      <c r="C13" s="17">
        <f>C15+C29+C30+C31+C32+C33</f>
        <v>101178.3</v>
      </c>
      <c r="D13" s="17">
        <f>D15+D29+D30+D31+D32+D33</f>
        <v>25294.575000000001</v>
      </c>
      <c r="E13" s="33">
        <f>E15+E29+E30+E31+E32+E33</f>
        <v>31238.400000000001</v>
      </c>
    </row>
    <row r="14" spans="1:7">
      <c r="A14" s="8" t="s">
        <v>0</v>
      </c>
      <c r="B14" s="9"/>
      <c r="C14" s="17">
        <v>0</v>
      </c>
      <c r="D14" s="17">
        <f t="shared" ref="D14:D18" si="1">C14</f>
        <v>0</v>
      </c>
      <c r="E14" s="33">
        <v>0</v>
      </c>
      <c r="G14" s="16"/>
    </row>
    <row r="15" spans="1:7" ht="25.5">
      <c r="A15" s="5" t="s">
        <v>12</v>
      </c>
      <c r="B15" s="6" t="s">
        <v>2</v>
      </c>
      <c r="C15" s="17">
        <f>C17+C20+C23+C26</f>
        <v>67553.8</v>
      </c>
      <c r="D15" s="17">
        <f>D17+D20+D23+D26</f>
        <v>16888.45</v>
      </c>
      <c r="E15" s="33">
        <f>E17+E20+E23+E26</f>
        <v>18417</v>
      </c>
      <c r="F15" s="21" t="s">
        <v>63</v>
      </c>
    </row>
    <row r="16" spans="1:7">
      <c r="A16" s="8" t="s">
        <v>1</v>
      </c>
      <c r="B16" s="9"/>
      <c r="C16" s="17">
        <v>0</v>
      </c>
      <c r="D16" s="17">
        <f t="shared" si="1"/>
        <v>0</v>
      </c>
      <c r="E16" s="33">
        <v>0</v>
      </c>
    </row>
    <row r="17" spans="1:6" s="21" customFormat="1" ht="25.5">
      <c r="A17" s="24" t="s">
        <v>59</v>
      </c>
      <c r="B17" s="19" t="s">
        <v>2</v>
      </c>
      <c r="C17" s="33">
        <v>4589.8999999999996</v>
      </c>
      <c r="D17" s="17">
        <f>C17/4</f>
        <v>1147.4749999999999</v>
      </c>
      <c r="E17" s="33">
        <v>1201.7</v>
      </c>
    </row>
    <row r="18" spans="1:6" s="21" customFormat="1">
      <c r="A18" s="25" t="s">
        <v>4</v>
      </c>
      <c r="B18" s="26" t="s">
        <v>3</v>
      </c>
      <c r="C18" s="38">
        <v>4</v>
      </c>
      <c r="D18" s="17">
        <f t="shared" si="1"/>
        <v>4</v>
      </c>
      <c r="E18" s="38">
        <v>4</v>
      </c>
    </row>
    <row r="19" spans="1:6" s="21" customFormat="1" ht="21.95" customHeight="1">
      <c r="A19" s="25" t="s">
        <v>25</v>
      </c>
      <c r="B19" s="19" t="s">
        <v>26</v>
      </c>
      <c r="C19" s="33">
        <f>C17/C18/12*1000+200</f>
        <v>95822.916666666657</v>
      </c>
      <c r="D19" s="17">
        <f>D17*1000/3/D18</f>
        <v>95622.916666666672</v>
      </c>
      <c r="E19" s="33">
        <f>E17*1000/3/E18</f>
        <v>100141.66666666667</v>
      </c>
    </row>
    <row r="20" spans="1:6" s="21" customFormat="1" ht="25.5">
      <c r="A20" s="24" t="s">
        <v>60</v>
      </c>
      <c r="B20" s="19" t="s">
        <v>2</v>
      </c>
      <c r="C20" s="33">
        <v>41685.5</v>
      </c>
      <c r="D20" s="17">
        <f>C20/4</f>
        <v>10421.375</v>
      </c>
      <c r="E20" s="33">
        <v>10432.1</v>
      </c>
      <c r="F20" s="29" t="s">
        <v>63</v>
      </c>
    </row>
    <row r="21" spans="1:6" s="21" customFormat="1">
      <c r="A21" s="25" t="s">
        <v>4</v>
      </c>
      <c r="B21" s="26" t="s">
        <v>3</v>
      </c>
      <c r="C21" s="38">
        <v>34.5</v>
      </c>
      <c r="D21" s="17">
        <v>30.2</v>
      </c>
      <c r="E21" s="38">
        <v>30.2</v>
      </c>
    </row>
    <row r="22" spans="1:6" ht="21.95" customHeight="1">
      <c r="A22" s="10" t="s">
        <v>25</v>
      </c>
      <c r="B22" s="6" t="s">
        <v>26</v>
      </c>
      <c r="C22" s="33">
        <f>C20/12/C21*1000</f>
        <v>100689.61352657004</v>
      </c>
      <c r="D22" s="17">
        <f>D20*1000/3/D21</f>
        <v>115026.21412803532</v>
      </c>
      <c r="E22" s="33">
        <f>E20*1000/3/E21</f>
        <v>115144.59161147903</v>
      </c>
    </row>
    <row r="23" spans="1:6" ht="39">
      <c r="A23" s="14" t="s">
        <v>24</v>
      </c>
      <c r="B23" s="6" t="s">
        <v>2</v>
      </c>
      <c r="C23" s="33">
        <v>7314.3</v>
      </c>
      <c r="D23" s="17">
        <f>C23/4</f>
        <v>1828.575</v>
      </c>
      <c r="E23" s="33">
        <v>1830</v>
      </c>
    </row>
    <row r="24" spans="1:6">
      <c r="A24" s="10" t="s">
        <v>4</v>
      </c>
      <c r="B24" s="11" t="s">
        <v>3</v>
      </c>
      <c r="C24" s="38">
        <v>7</v>
      </c>
      <c r="D24" s="17">
        <v>9.3000000000000007</v>
      </c>
      <c r="E24" s="38">
        <v>9.25</v>
      </c>
    </row>
    <row r="25" spans="1:6" ht="21.95" customHeight="1">
      <c r="A25" s="10" t="s">
        <v>25</v>
      </c>
      <c r="B25" s="6" t="s">
        <v>26</v>
      </c>
      <c r="C25" s="33">
        <f>C23/C24/12*1000</f>
        <v>87075</v>
      </c>
      <c r="D25" s="17">
        <f>D23*1000/3/D24</f>
        <v>65540.322580645152</v>
      </c>
      <c r="E25" s="33">
        <f>E23*1000/3/E24</f>
        <v>65945.945945945947</v>
      </c>
    </row>
    <row r="26" spans="1:6" ht="25.5">
      <c r="A26" s="7" t="s">
        <v>22</v>
      </c>
      <c r="B26" s="6" t="s">
        <v>2</v>
      </c>
      <c r="C26" s="33">
        <v>13964.1</v>
      </c>
      <c r="D26" s="17">
        <f>C26/4</f>
        <v>3491.0250000000001</v>
      </c>
      <c r="E26" s="33">
        <v>4953.2</v>
      </c>
    </row>
    <row r="27" spans="1:6">
      <c r="A27" s="10" t="s">
        <v>4</v>
      </c>
      <c r="B27" s="11" t="s">
        <v>3</v>
      </c>
      <c r="C27" s="38">
        <v>24.9</v>
      </c>
      <c r="D27" s="17">
        <v>39.1</v>
      </c>
      <c r="E27" s="38">
        <v>39.1</v>
      </c>
    </row>
    <row r="28" spans="1:6" ht="21.95" customHeight="1">
      <c r="A28" s="10" t="s">
        <v>25</v>
      </c>
      <c r="B28" s="6" t="s">
        <v>26</v>
      </c>
      <c r="C28" s="33">
        <f>C26/12/C27*1000</f>
        <v>46733.935742971888</v>
      </c>
      <c r="D28" s="17">
        <f>D26*1000/3/D27</f>
        <v>29761.508951406649</v>
      </c>
      <c r="E28" s="33">
        <f>E26*1000/3/E27</f>
        <v>42226.768968456949</v>
      </c>
    </row>
    <row r="29" spans="1:6" ht="25.5">
      <c r="A29" s="5" t="s">
        <v>5</v>
      </c>
      <c r="B29" s="6" t="s">
        <v>2</v>
      </c>
      <c r="C29" s="17">
        <v>7533</v>
      </c>
      <c r="D29" s="17">
        <f>C29/4</f>
        <v>1883.25</v>
      </c>
      <c r="E29" s="33">
        <v>1899.5</v>
      </c>
    </row>
    <row r="30" spans="1:6" ht="36.75">
      <c r="A30" s="12" t="s">
        <v>6</v>
      </c>
      <c r="B30" s="6" t="s">
        <v>2</v>
      </c>
      <c r="C30" s="17">
        <v>6424.7</v>
      </c>
      <c r="D30" s="17">
        <f t="shared" ref="D30:D33" si="2">C30/4</f>
        <v>1606.175</v>
      </c>
      <c r="E30" s="33">
        <v>717.9</v>
      </c>
    </row>
    <row r="31" spans="1:6" ht="25.5">
      <c r="A31" s="12" t="s">
        <v>7</v>
      </c>
      <c r="B31" s="6" t="s">
        <v>2</v>
      </c>
      <c r="C31" s="17">
        <v>0</v>
      </c>
      <c r="D31" s="17">
        <f t="shared" si="2"/>
        <v>0</v>
      </c>
      <c r="E31" s="33">
        <v>0</v>
      </c>
    </row>
    <row r="32" spans="1:6" ht="36.75">
      <c r="A32" s="12" t="s">
        <v>8</v>
      </c>
      <c r="B32" s="6" t="s">
        <v>2</v>
      </c>
      <c r="C32" s="17">
        <v>1227.0999999999999</v>
      </c>
      <c r="D32" s="17">
        <f t="shared" si="2"/>
        <v>306.77499999999998</v>
      </c>
      <c r="E32" s="33">
        <v>836</v>
      </c>
    </row>
    <row r="33" spans="1:5" ht="38.25" customHeight="1">
      <c r="A33" s="12" t="s">
        <v>9</v>
      </c>
      <c r="B33" s="6" t="s">
        <v>2</v>
      </c>
      <c r="C33" s="17">
        <v>18439.7</v>
      </c>
      <c r="D33" s="17">
        <f t="shared" si="2"/>
        <v>4609.9250000000002</v>
      </c>
      <c r="E33" s="33">
        <v>9368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38</vt:i4>
      </vt:variant>
    </vt:vector>
  </HeadingPairs>
  <TitlesOfParts>
    <vt:vector size="38" baseType="lpstr">
      <vt:lpstr>всего</vt:lpstr>
      <vt:lpstr>СШ №1</vt:lpstr>
      <vt:lpstr>СШ №2</vt:lpstr>
      <vt:lpstr>СШ №3</vt:lpstr>
      <vt:lpstr>СШ №4</vt:lpstr>
      <vt:lpstr>СШ №5</vt:lpstr>
      <vt:lpstr>СШ №6</vt:lpstr>
      <vt:lpstr>СШ №7</vt:lpstr>
      <vt:lpstr>сш №8+интернат</vt:lpstr>
      <vt:lpstr>Адыр ош</vt:lpstr>
      <vt:lpstr>борис сш</vt:lpstr>
      <vt:lpstr>бесх</vt:lpstr>
      <vt:lpstr>есенг</vt:lpstr>
      <vt:lpstr>марКсш</vt:lpstr>
      <vt:lpstr>мар СШ</vt:lpstr>
      <vt:lpstr>магд</vt:lpstr>
      <vt:lpstr>новос</vt:lpstr>
      <vt:lpstr>ново-мар</vt:lpstr>
      <vt:lpstr>акана курманова</vt:lpstr>
      <vt:lpstr>бастау1</vt:lpstr>
      <vt:lpstr>бастау2)</vt:lpstr>
      <vt:lpstr>попв</vt:lpstr>
      <vt:lpstr>покр</vt:lpstr>
      <vt:lpstr>полт</vt:lpstr>
      <vt:lpstr>радион</vt:lpstr>
      <vt:lpstr>соч</vt:lpstr>
      <vt:lpstr>серг+ишим</vt:lpstr>
      <vt:lpstr>сепе</vt:lpstr>
      <vt:lpstr>сам.ош</vt:lpstr>
      <vt:lpstr>сад.ош</vt:lpstr>
      <vt:lpstr>тимаш</vt:lpstr>
      <vt:lpstr>тельм</vt:lpstr>
      <vt:lpstr>титов</vt:lpstr>
      <vt:lpstr>шуйск</vt:lpstr>
      <vt:lpstr>Вечерняя СШ 6</vt:lpstr>
      <vt:lpstr>ВССО СШ  при ЕЦ</vt:lpstr>
      <vt:lpstr>РОО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2019-10-25T04:15:26Z</dcterms:modified>
</cp:coreProperties>
</file>